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autoCompressPictures="0" defaultThemeVersion="124226"/>
  <mc:AlternateContent xmlns:mc="http://schemas.openxmlformats.org/markup-compatibility/2006">
    <mc:Choice Requires="x15">
      <x15ac:absPath xmlns:x15ac="http://schemas.microsoft.com/office/spreadsheetml/2010/11/ac" url="X:\MUESTREO\MUE- CLIENTES\MUE-REGISTROS DE CAMPO FINALES\INV MINERALES\2020\07 JULIO\Informes anteriores cambio de FORMATO\"/>
    </mc:Choice>
  </mc:AlternateContent>
  <xr:revisionPtr revIDLastSave="0" documentId="13_ncr:1_{2D490153-B892-4185-8B11-404B0F0C7486}" xr6:coauthVersionLast="45" xr6:coauthVersionMax="45" xr10:uidLastSave="{00000000-0000-0000-0000-000000000000}"/>
  <bookViews>
    <workbookView xWindow="-120" yWindow="-120" windowWidth="20730" windowHeight="11160" tabRatio="601" xr2:uid="{00000000-000D-0000-FFFF-FFFF00000000}"/>
  </bookViews>
  <sheets>
    <sheet name="Registro de campo" sheetId="12" r:id="rId1"/>
    <sheet name="Seleccionables" sheetId="13" r:id="rId2"/>
    <sheet name="Cálculos diurno " sheetId="16" r:id="rId3"/>
    <sheet name="Cálculos nocturno" sheetId="17" r:id="rId4"/>
    <sheet name="Incertidumbre" sheetId="10" r:id="rId5"/>
  </sheets>
  <definedNames>
    <definedName name="_xlnm._FilterDatabase" localSheetId="0" hidden="1">'Registro de campo'!$A$38:$P$146</definedName>
    <definedName name="_xlnm.Print_Area" localSheetId="0">'Registro de campo'!$A$1:$L$201</definedName>
    <definedName name="_xlnm.Print_Titles" localSheetId="0">'Registro de campo'!$1:$6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43" i="12" l="1"/>
  <c r="F143" i="12"/>
  <c r="D143" i="12"/>
  <c r="B144" i="12"/>
  <c r="H143" i="12"/>
  <c r="B99" i="12"/>
  <c r="B100" i="12"/>
  <c r="B101" i="12"/>
  <c r="B102" i="12"/>
  <c r="B103" i="12"/>
  <c r="B104" i="12"/>
  <c r="B105" i="12"/>
  <c r="B106" i="12"/>
  <c r="B107" i="12"/>
  <c r="B108" i="12"/>
  <c r="B109" i="12"/>
  <c r="B110" i="12"/>
  <c r="B111" i="12"/>
  <c r="B112" i="12"/>
  <c r="B113" i="12"/>
  <c r="B114" i="12"/>
  <c r="B115" i="12"/>
  <c r="B116" i="12"/>
  <c r="B117" i="12"/>
  <c r="B118" i="12"/>
  <c r="B119" i="12"/>
  <c r="B120" i="12"/>
  <c r="B121" i="12"/>
  <c r="B122" i="12"/>
  <c r="B123" i="12"/>
  <c r="B124" i="12"/>
  <c r="B125" i="12"/>
  <c r="B126" i="12"/>
  <c r="B127" i="12"/>
  <c r="B128" i="12"/>
  <c r="B129" i="12"/>
  <c r="B130" i="12"/>
  <c r="B131" i="12"/>
  <c r="B132" i="12"/>
  <c r="B133" i="12"/>
  <c r="B134" i="12"/>
  <c r="B135" i="12"/>
  <c r="B136" i="12"/>
  <c r="B137" i="12"/>
  <c r="C100" i="12"/>
  <c r="D100" i="12"/>
  <c r="E100" i="12"/>
  <c r="F100" i="12"/>
  <c r="C101" i="12"/>
  <c r="D101" i="12"/>
  <c r="E101" i="12"/>
  <c r="F101" i="12"/>
  <c r="C102" i="12"/>
  <c r="D102" i="12"/>
  <c r="E102" i="12"/>
  <c r="F102" i="12"/>
  <c r="C103" i="12"/>
  <c r="D103" i="12"/>
  <c r="E103" i="12"/>
  <c r="F103" i="12"/>
  <c r="C104" i="12"/>
  <c r="D104" i="12"/>
  <c r="E104" i="12"/>
  <c r="F104" i="12"/>
  <c r="C105" i="12"/>
  <c r="D105" i="12"/>
  <c r="E105" i="12"/>
  <c r="F105" i="12"/>
  <c r="C106" i="12"/>
  <c r="D106" i="12"/>
  <c r="E106" i="12"/>
  <c r="F106" i="12"/>
  <c r="C107" i="12"/>
  <c r="D107" i="12"/>
  <c r="E107" i="12"/>
  <c r="F107" i="12"/>
  <c r="C108" i="12"/>
  <c r="D108" i="12"/>
  <c r="E108" i="12"/>
  <c r="F108" i="12"/>
  <c r="C109" i="12"/>
  <c r="D109" i="12"/>
  <c r="E109" i="12"/>
  <c r="F109" i="12"/>
  <c r="C110" i="12"/>
  <c r="D110" i="12"/>
  <c r="E110" i="12"/>
  <c r="F110" i="12"/>
  <c r="C111" i="12"/>
  <c r="D111" i="12"/>
  <c r="E111" i="12"/>
  <c r="F111" i="12"/>
  <c r="C112" i="12"/>
  <c r="D112" i="12"/>
  <c r="E112" i="12"/>
  <c r="F112" i="12"/>
  <c r="C113" i="12"/>
  <c r="D113" i="12"/>
  <c r="E113" i="12"/>
  <c r="F113" i="12"/>
  <c r="C114" i="12"/>
  <c r="D114" i="12"/>
  <c r="E114" i="12"/>
  <c r="F114" i="12"/>
  <c r="C115" i="12"/>
  <c r="D115" i="12"/>
  <c r="E115" i="12"/>
  <c r="F115" i="12"/>
  <c r="C116" i="12"/>
  <c r="D116" i="12"/>
  <c r="E116" i="12"/>
  <c r="F116" i="12"/>
  <c r="C117" i="12"/>
  <c r="D117" i="12"/>
  <c r="E117" i="12"/>
  <c r="F117" i="12"/>
  <c r="C118" i="12"/>
  <c r="D118" i="12"/>
  <c r="E118" i="12"/>
  <c r="F118" i="12"/>
  <c r="C119" i="12"/>
  <c r="D119" i="12"/>
  <c r="E119" i="12"/>
  <c r="F119" i="12"/>
  <c r="C120" i="12"/>
  <c r="D120" i="12"/>
  <c r="E120" i="12"/>
  <c r="F120" i="12"/>
  <c r="C121" i="12"/>
  <c r="D121" i="12"/>
  <c r="E121" i="12"/>
  <c r="F121" i="12"/>
  <c r="C122" i="12"/>
  <c r="D122" i="12"/>
  <c r="E122" i="12"/>
  <c r="F122" i="12"/>
  <c r="C123" i="12"/>
  <c r="D123" i="12"/>
  <c r="E123" i="12"/>
  <c r="F123" i="12"/>
  <c r="C124" i="12"/>
  <c r="D124" i="12"/>
  <c r="E124" i="12"/>
  <c r="F124" i="12"/>
  <c r="C125" i="12"/>
  <c r="D125" i="12"/>
  <c r="E125" i="12"/>
  <c r="F125" i="12"/>
  <c r="C126" i="12"/>
  <c r="D126" i="12"/>
  <c r="E126" i="12"/>
  <c r="F126" i="12"/>
  <c r="C127" i="12"/>
  <c r="D127" i="12"/>
  <c r="E127" i="12"/>
  <c r="F127" i="12"/>
  <c r="C128" i="12"/>
  <c r="D128" i="12"/>
  <c r="E128" i="12"/>
  <c r="F128" i="12"/>
  <c r="C129" i="12"/>
  <c r="D129" i="12"/>
  <c r="E129" i="12"/>
  <c r="F129" i="12"/>
  <c r="C130" i="12"/>
  <c r="D130" i="12"/>
  <c r="E130" i="12"/>
  <c r="F130" i="12"/>
  <c r="C131" i="12"/>
  <c r="D131" i="12"/>
  <c r="E131" i="12"/>
  <c r="F131" i="12"/>
  <c r="C132" i="12"/>
  <c r="D132" i="12"/>
  <c r="E132" i="12"/>
  <c r="F132" i="12"/>
  <c r="C133" i="12"/>
  <c r="D133" i="12"/>
  <c r="E133" i="12"/>
  <c r="F133" i="12"/>
  <c r="C134" i="12"/>
  <c r="D134" i="12"/>
  <c r="E134" i="12"/>
  <c r="F134" i="12"/>
  <c r="C135" i="12"/>
  <c r="D135" i="12"/>
  <c r="E135" i="12"/>
  <c r="F135" i="12"/>
  <c r="C136" i="12"/>
  <c r="D136" i="12"/>
  <c r="E136" i="12"/>
  <c r="F136" i="12"/>
  <c r="C137" i="12"/>
  <c r="D137" i="12"/>
  <c r="E137" i="12"/>
  <c r="F137" i="12"/>
  <c r="C99" i="12"/>
  <c r="D99" i="12"/>
  <c r="E99" i="12"/>
  <c r="F99" i="12"/>
  <c r="D98" i="12"/>
  <c r="E98" i="12"/>
  <c r="F98" i="12"/>
  <c r="C98" i="12"/>
  <c r="B98"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B69" i="12"/>
  <c r="B70" i="12"/>
  <c r="B71" i="12"/>
  <c r="B72" i="12"/>
  <c r="B73" i="12"/>
  <c r="B74" i="12"/>
  <c r="B75" i="12"/>
  <c r="B76" i="12"/>
  <c r="B77" i="12"/>
  <c r="B78" i="12"/>
  <c r="B79" i="12"/>
  <c r="B80" i="12"/>
  <c r="B81" i="12"/>
  <c r="B82" i="12"/>
  <c r="B83" i="12"/>
  <c r="B84" i="12"/>
  <c r="B85" i="12"/>
  <c r="B86" i="12"/>
  <c r="B87" i="12"/>
  <c r="B88" i="12"/>
  <c r="B89" i="12"/>
  <c r="B90" i="12"/>
  <c r="B91" i="12"/>
  <c r="B92" i="12"/>
  <c r="B93" i="12"/>
  <c r="B94" i="12"/>
  <c r="B95" i="12"/>
  <c r="C41" i="12"/>
  <c r="D41" i="12"/>
  <c r="E41" i="12"/>
  <c r="F41" i="12"/>
  <c r="C42" i="12"/>
  <c r="D42" i="12"/>
  <c r="E42" i="12"/>
  <c r="F42" i="12"/>
  <c r="C43" i="12"/>
  <c r="D43" i="12"/>
  <c r="E43" i="12"/>
  <c r="F43" i="12"/>
  <c r="C44" i="12"/>
  <c r="D44" i="12"/>
  <c r="E44" i="12"/>
  <c r="F44" i="12"/>
  <c r="C45" i="12"/>
  <c r="D45" i="12"/>
  <c r="E45" i="12"/>
  <c r="F45" i="12"/>
  <c r="C46" i="12"/>
  <c r="D46" i="12"/>
  <c r="E46" i="12"/>
  <c r="F46" i="12"/>
  <c r="C47" i="12"/>
  <c r="D47" i="12"/>
  <c r="E47" i="12"/>
  <c r="F47" i="12"/>
  <c r="C48" i="12"/>
  <c r="D48" i="12"/>
  <c r="E48" i="12"/>
  <c r="F48" i="12"/>
  <c r="C49" i="12"/>
  <c r="D49" i="12"/>
  <c r="E49" i="12"/>
  <c r="F49" i="12"/>
  <c r="C50" i="12"/>
  <c r="D50" i="12"/>
  <c r="E50" i="12"/>
  <c r="F50" i="12"/>
  <c r="C51" i="12"/>
  <c r="D51" i="12"/>
  <c r="E51" i="12"/>
  <c r="F51" i="12"/>
  <c r="C52" i="12"/>
  <c r="D52" i="12"/>
  <c r="E52" i="12"/>
  <c r="F52" i="12"/>
  <c r="C53" i="12"/>
  <c r="D53" i="12"/>
  <c r="E53" i="12"/>
  <c r="F53" i="12"/>
  <c r="C54" i="12"/>
  <c r="D54" i="12"/>
  <c r="E54" i="12"/>
  <c r="F54" i="12"/>
  <c r="C55" i="12"/>
  <c r="D55" i="12"/>
  <c r="E55" i="12"/>
  <c r="F55" i="12"/>
  <c r="C56" i="12"/>
  <c r="D56" i="12"/>
  <c r="E56" i="12"/>
  <c r="F56" i="12"/>
  <c r="C57" i="12"/>
  <c r="D57" i="12"/>
  <c r="E57" i="12"/>
  <c r="F57" i="12"/>
  <c r="C58" i="12"/>
  <c r="D58" i="12"/>
  <c r="E58" i="12"/>
  <c r="F58" i="12"/>
  <c r="C59" i="12"/>
  <c r="D59" i="12"/>
  <c r="E59" i="12"/>
  <c r="F59" i="12"/>
  <c r="C60" i="12"/>
  <c r="D60" i="12"/>
  <c r="E60" i="12"/>
  <c r="F60" i="12"/>
  <c r="C61" i="12"/>
  <c r="D61" i="12"/>
  <c r="E61" i="12"/>
  <c r="F61" i="12"/>
  <c r="C62" i="12"/>
  <c r="D62" i="12"/>
  <c r="E62" i="12"/>
  <c r="F62" i="12"/>
  <c r="C63" i="12"/>
  <c r="D63" i="12"/>
  <c r="E63" i="12"/>
  <c r="F63" i="12"/>
  <c r="C64" i="12"/>
  <c r="D64" i="12"/>
  <c r="E64" i="12"/>
  <c r="F64" i="12"/>
  <c r="C65" i="12"/>
  <c r="D65" i="12"/>
  <c r="E65" i="12"/>
  <c r="F65" i="12"/>
  <c r="C66" i="12"/>
  <c r="D66" i="12"/>
  <c r="E66" i="12"/>
  <c r="F66" i="12"/>
  <c r="C67" i="12"/>
  <c r="D67" i="12"/>
  <c r="E67" i="12"/>
  <c r="F67" i="12"/>
  <c r="C68" i="12"/>
  <c r="D68" i="12"/>
  <c r="E68" i="12"/>
  <c r="F68" i="12"/>
  <c r="C69" i="12"/>
  <c r="D69" i="12"/>
  <c r="E69" i="12"/>
  <c r="F69" i="12"/>
  <c r="C70" i="12"/>
  <c r="D70" i="12"/>
  <c r="E70" i="12"/>
  <c r="F70" i="12"/>
  <c r="C71" i="12"/>
  <c r="D71" i="12"/>
  <c r="E71" i="12"/>
  <c r="F71" i="12"/>
  <c r="C72" i="12"/>
  <c r="D72" i="12"/>
  <c r="E72" i="12"/>
  <c r="F72" i="12"/>
  <c r="C73" i="12"/>
  <c r="D73" i="12"/>
  <c r="E73" i="12"/>
  <c r="F73" i="12"/>
  <c r="C74" i="12"/>
  <c r="D74" i="12"/>
  <c r="E74" i="12"/>
  <c r="F74" i="12"/>
  <c r="C75" i="12"/>
  <c r="D75" i="12"/>
  <c r="E75" i="12"/>
  <c r="F75" i="12"/>
  <c r="C76" i="12"/>
  <c r="D76" i="12"/>
  <c r="E76" i="12"/>
  <c r="F76" i="12"/>
  <c r="C77" i="12"/>
  <c r="D77" i="12"/>
  <c r="E77" i="12"/>
  <c r="F77" i="12"/>
  <c r="C78" i="12"/>
  <c r="D78" i="12"/>
  <c r="E78" i="12"/>
  <c r="F78" i="12"/>
  <c r="C79" i="12"/>
  <c r="D79" i="12"/>
  <c r="E79" i="12"/>
  <c r="F79" i="12"/>
  <c r="C80" i="12"/>
  <c r="D80" i="12"/>
  <c r="E80" i="12"/>
  <c r="F80" i="12"/>
  <c r="C81" i="12"/>
  <c r="D81" i="12"/>
  <c r="E81" i="12"/>
  <c r="F81" i="12"/>
  <c r="C82" i="12"/>
  <c r="D82" i="12"/>
  <c r="E82" i="12"/>
  <c r="F82" i="12"/>
  <c r="C83" i="12"/>
  <c r="D83" i="12"/>
  <c r="E83" i="12"/>
  <c r="F83" i="12"/>
  <c r="C84" i="12"/>
  <c r="D84" i="12"/>
  <c r="E84" i="12"/>
  <c r="F84" i="12"/>
  <c r="C85" i="12"/>
  <c r="D85" i="12"/>
  <c r="E85" i="12"/>
  <c r="F85" i="12"/>
  <c r="C86" i="12"/>
  <c r="D86" i="12"/>
  <c r="E86" i="12"/>
  <c r="F86" i="12"/>
  <c r="C87" i="12"/>
  <c r="D87" i="12"/>
  <c r="E87" i="12"/>
  <c r="F87" i="12"/>
  <c r="C88" i="12"/>
  <c r="D88" i="12"/>
  <c r="E88" i="12"/>
  <c r="F88" i="12"/>
  <c r="C89" i="12"/>
  <c r="D89" i="12"/>
  <c r="E89" i="12"/>
  <c r="F89" i="12"/>
  <c r="C90" i="12"/>
  <c r="D90" i="12"/>
  <c r="E90" i="12"/>
  <c r="F90" i="12"/>
  <c r="C91" i="12"/>
  <c r="D91" i="12"/>
  <c r="E91" i="12"/>
  <c r="F91" i="12"/>
  <c r="C92" i="12"/>
  <c r="D92" i="12"/>
  <c r="E92" i="12"/>
  <c r="F92" i="12"/>
  <c r="C93" i="12"/>
  <c r="D93" i="12"/>
  <c r="E93" i="12"/>
  <c r="F93" i="12"/>
  <c r="C94" i="12"/>
  <c r="D94" i="12"/>
  <c r="E94" i="12"/>
  <c r="F94" i="12"/>
  <c r="C95" i="12"/>
  <c r="D95" i="12"/>
  <c r="E95" i="12"/>
  <c r="F95" i="12"/>
  <c r="D40" i="12"/>
  <c r="E40" i="12"/>
  <c r="F40" i="12"/>
  <c r="C40" i="12"/>
  <c r="B40" i="12"/>
  <c r="F140" i="12" l="1"/>
  <c r="D140" i="12"/>
  <c r="B141" i="12"/>
  <c r="G62" i="12" l="1"/>
  <c r="H62" i="12"/>
  <c r="I62" i="12"/>
  <c r="J62" i="12"/>
  <c r="K62" i="12"/>
  <c r="L62" i="12"/>
  <c r="G61" i="12"/>
  <c r="H61" i="12"/>
  <c r="I61" i="12"/>
  <c r="J61" i="12"/>
  <c r="K61" i="12"/>
  <c r="L61" i="12"/>
  <c r="A61" i="12"/>
  <c r="A62" i="12"/>
  <c r="G99" i="12" l="1"/>
  <c r="H99" i="12"/>
  <c r="I99" i="12"/>
  <c r="J99" i="12"/>
  <c r="K99" i="12"/>
  <c r="L99" i="12"/>
  <c r="G98" i="12"/>
  <c r="H98" i="12"/>
  <c r="I98" i="12"/>
  <c r="J98" i="12"/>
  <c r="K98" i="12"/>
  <c r="L98" i="12"/>
  <c r="J140" i="12" l="1"/>
  <c r="J19" i="12" l="1"/>
  <c r="H19" i="12"/>
  <c r="H20" i="12"/>
  <c r="C3" i="16" l="1"/>
  <c r="C4" i="16"/>
  <c r="C5" i="16"/>
  <c r="C6" i="16"/>
  <c r="C7" i="16"/>
  <c r="C8" i="16"/>
  <c r="C9" i="16"/>
  <c r="C10" i="16"/>
  <c r="C11" i="16"/>
  <c r="C12" i="16"/>
  <c r="C13" i="16"/>
  <c r="C14" i="16"/>
  <c r="C15" i="16"/>
  <c r="C17" i="16"/>
  <c r="C16" i="16"/>
  <c r="C18" i="16"/>
  <c r="C19" i="16"/>
  <c r="C20" i="16"/>
  <c r="C21" i="16"/>
  <c r="C22" i="16"/>
  <c r="C23" i="16"/>
  <c r="C25" i="16"/>
  <c r="C24" i="16"/>
  <c r="C26" i="16"/>
  <c r="C27" i="16"/>
  <c r="C28" i="16"/>
  <c r="C29" i="16"/>
  <c r="C30" i="16"/>
  <c r="C31" i="16"/>
  <c r="C32" i="16"/>
  <c r="C33" i="16"/>
  <c r="C34" i="16"/>
  <c r="C35" i="16"/>
  <c r="C36" i="16"/>
  <c r="C37" i="16"/>
  <c r="C38" i="16"/>
  <c r="C39" i="16"/>
  <c r="C40" i="16"/>
  <c r="C41" i="16"/>
  <c r="C42" i="16"/>
  <c r="C43" i="16"/>
  <c r="C44" i="16"/>
  <c r="C45" i="16"/>
  <c r="C46" i="16"/>
  <c r="C47" i="16"/>
  <c r="C48" i="16"/>
  <c r="C49" i="16"/>
  <c r="C50" i="16"/>
  <c r="C51" i="16"/>
  <c r="C52" i="16"/>
  <c r="C53" i="16"/>
  <c r="C54" i="16"/>
  <c r="C55" i="16"/>
  <c r="C56" i="16"/>
  <c r="C57" i="16"/>
  <c r="C58" i="16"/>
  <c r="C27" i="17" l="1"/>
  <c r="H22" i="12"/>
  <c r="H140" i="12" l="1"/>
  <c r="J24" i="12"/>
  <c r="J22" i="12"/>
  <c r="J21" i="12"/>
  <c r="J20" i="12"/>
  <c r="H24" i="12"/>
  <c r="H21" i="12"/>
  <c r="C59" i="16" l="1"/>
  <c r="B140" i="12" s="1"/>
  <c r="A41" i="12"/>
  <c r="A42" i="12"/>
  <c r="A43" i="12"/>
  <c r="A44" i="12"/>
  <c r="A45" i="12"/>
  <c r="A46" i="12"/>
  <c r="A47" i="12"/>
  <c r="A48" i="12"/>
  <c r="A49" i="12"/>
  <c r="A50" i="12"/>
  <c r="A51" i="12"/>
  <c r="A52" i="12"/>
  <c r="A53" i="12"/>
  <c r="A54" i="12"/>
  <c r="A55" i="12"/>
  <c r="A56" i="12"/>
  <c r="A57" i="12"/>
  <c r="A58" i="12"/>
  <c r="A59" i="12"/>
  <c r="A60" i="12"/>
  <c r="A63" i="12"/>
  <c r="A64" i="12"/>
  <c r="A65" i="12"/>
  <c r="A66" i="12"/>
  <c r="A67" i="12"/>
  <c r="A68" i="12"/>
  <c r="A69" i="12"/>
  <c r="A70" i="12"/>
  <c r="A71" i="12"/>
  <c r="A72" i="12"/>
  <c r="A73" i="12"/>
  <c r="A74" i="12"/>
  <c r="A75" i="12"/>
  <c r="A76" i="12"/>
  <c r="A77" i="12"/>
  <c r="A78" i="12"/>
  <c r="A79" i="12"/>
  <c r="A80" i="12"/>
  <c r="A81" i="12"/>
  <c r="A82" i="12"/>
  <c r="A83" i="12"/>
  <c r="A84" i="12"/>
  <c r="A85" i="12"/>
  <c r="A86" i="12"/>
  <c r="A87" i="12"/>
  <c r="A88" i="12"/>
  <c r="A89" i="12"/>
  <c r="A90" i="12"/>
  <c r="A91" i="12"/>
  <c r="A92" i="12"/>
  <c r="A93" i="12"/>
  <c r="A94" i="12"/>
  <c r="A95" i="12"/>
  <c r="A40" i="12"/>
  <c r="J100" i="12"/>
  <c r="J101" i="12"/>
  <c r="J102" i="12"/>
  <c r="J103" i="12"/>
  <c r="J104" i="12"/>
  <c r="J105" i="12"/>
  <c r="J106" i="12"/>
  <c r="J107" i="12"/>
  <c r="J108" i="12"/>
  <c r="J109" i="12"/>
  <c r="J110" i="12"/>
  <c r="J111" i="12"/>
  <c r="J112" i="12"/>
  <c r="J113" i="12"/>
  <c r="J114" i="12"/>
  <c r="J115" i="12"/>
  <c r="J116" i="12"/>
  <c r="J117" i="12"/>
  <c r="J118" i="12"/>
  <c r="J119" i="12"/>
  <c r="J120" i="12"/>
  <c r="J121" i="12"/>
  <c r="J122" i="12"/>
  <c r="J123" i="12"/>
  <c r="J124" i="12"/>
  <c r="J125" i="12"/>
  <c r="J126" i="12"/>
  <c r="J127" i="12"/>
  <c r="J128" i="12"/>
  <c r="J129" i="12"/>
  <c r="J130" i="12"/>
  <c r="J131" i="12"/>
  <c r="J132" i="12"/>
  <c r="J133" i="12"/>
  <c r="J134" i="12"/>
  <c r="J135" i="12"/>
  <c r="J136" i="12"/>
  <c r="J137" i="12"/>
  <c r="A99" i="12" l="1"/>
  <c r="A100" i="12"/>
  <c r="G100" i="12"/>
  <c r="H100" i="12"/>
  <c r="I100" i="12"/>
  <c r="K100" i="12"/>
  <c r="L100" i="12"/>
  <c r="A101" i="12"/>
  <c r="G101" i="12"/>
  <c r="H101" i="12"/>
  <c r="I101" i="12"/>
  <c r="K101" i="12"/>
  <c r="L101" i="12"/>
  <c r="A102" i="12"/>
  <c r="G102" i="12"/>
  <c r="H102" i="12"/>
  <c r="I102" i="12"/>
  <c r="K102" i="12"/>
  <c r="L102" i="12"/>
  <c r="A103" i="12"/>
  <c r="G103" i="12"/>
  <c r="H103" i="12"/>
  <c r="I103" i="12"/>
  <c r="K103" i="12"/>
  <c r="L103" i="12"/>
  <c r="A104" i="12"/>
  <c r="G104" i="12"/>
  <c r="H104" i="12"/>
  <c r="I104" i="12"/>
  <c r="K104" i="12"/>
  <c r="L104" i="12"/>
  <c r="A105" i="12"/>
  <c r="G105" i="12"/>
  <c r="H105" i="12"/>
  <c r="I105" i="12"/>
  <c r="K105" i="12"/>
  <c r="L105" i="12"/>
  <c r="A106" i="12"/>
  <c r="G106" i="12"/>
  <c r="H106" i="12"/>
  <c r="I106" i="12"/>
  <c r="K106" i="12"/>
  <c r="L106" i="12"/>
  <c r="A107" i="12"/>
  <c r="G107" i="12"/>
  <c r="H107" i="12"/>
  <c r="I107" i="12"/>
  <c r="K107" i="12"/>
  <c r="L107" i="12"/>
  <c r="A108" i="12"/>
  <c r="G108" i="12"/>
  <c r="H108" i="12"/>
  <c r="I108" i="12"/>
  <c r="K108" i="12"/>
  <c r="L108" i="12"/>
  <c r="A109" i="12"/>
  <c r="G109" i="12"/>
  <c r="H109" i="12"/>
  <c r="I109" i="12"/>
  <c r="K109" i="12"/>
  <c r="L109" i="12"/>
  <c r="A110" i="12"/>
  <c r="G110" i="12"/>
  <c r="H110" i="12"/>
  <c r="I110" i="12"/>
  <c r="K110" i="12"/>
  <c r="L110" i="12"/>
  <c r="A111" i="12"/>
  <c r="G111" i="12"/>
  <c r="H111" i="12"/>
  <c r="I111" i="12"/>
  <c r="K111" i="12"/>
  <c r="L111" i="12"/>
  <c r="A112" i="12"/>
  <c r="G112" i="12"/>
  <c r="H112" i="12"/>
  <c r="I112" i="12"/>
  <c r="K112" i="12"/>
  <c r="L112" i="12"/>
  <c r="A113" i="12"/>
  <c r="G113" i="12"/>
  <c r="H113" i="12"/>
  <c r="I113" i="12"/>
  <c r="K113" i="12"/>
  <c r="L113" i="12"/>
  <c r="A114" i="12"/>
  <c r="G114" i="12"/>
  <c r="H114" i="12"/>
  <c r="I114" i="12"/>
  <c r="K114" i="12"/>
  <c r="L114" i="12"/>
  <c r="A115" i="12"/>
  <c r="G115" i="12"/>
  <c r="H115" i="12"/>
  <c r="I115" i="12"/>
  <c r="K115" i="12"/>
  <c r="L115" i="12"/>
  <c r="A116" i="12"/>
  <c r="G116" i="12"/>
  <c r="H116" i="12"/>
  <c r="I116" i="12"/>
  <c r="K116" i="12"/>
  <c r="L116" i="12"/>
  <c r="A117" i="12"/>
  <c r="G117" i="12"/>
  <c r="H117" i="12"/>
  <c r="I117" i="12"/>
  <c r="K117" i="12"/>
  <c r="L117" i="12"/>
  <c r="A118" i="12"/>
  <c r="G118" i="12"/>
  <c r="H118" i="12"/>
  <c r="I118" i="12"/>
  <c r="K118" i="12"/>
  <c r="L118" i="12"/>
  <c r="A119" i="12"/>
  <c r="G119" i="12"/>
  <c r="H119" i="12"/>
  <c r="I119" i="12"/>
  <c r="K119" i="12"/>
  <c r="L119" i="12"/>
  <c r="A120" i="12"/>
  <c r="G120" i="12"/>
  <c r="H120" i="12"/>
  <c r="I120" i="12"/>
  <c r="K120" i="12"/>
  <c r="L120" i="12"/>
  <c r="A121" i="12"/>
  <c r="G121" i="12"/>
  <c r="H121" i="12"/>
  <c r="I121" i="12"/>
  <c r="K121" i="12"/>
  <c r="L121" i="12"/>
  <c r="A122" i="12"/>
  <c r="G122" i="12"/>
  <c r="H122" i="12"/>
  <c r="I122" i="12"/>
  <c r="K122" i="12"/>
  <c r="L122" i="12"/>
  <c r="A123" i="12"/>
  <c r="G123" i="12"/>
  <c r="H123" i="12"/>
  <c r="I123" i="12"/>
  <c r="K123" i="12"/>
  <c r="L123" i="12"/>
  <c r="A124" i="12"/>
  <c r="G124" i="12"/>
  <c r="H124" i="12"/>
  <c r="I124" i="12"/>
  <c r="K124" i="12"/>
  <c r="L124" i="12"/>
  <c r="A125" i="12"/>
  <c r="G125" i="12"/>
  <c r="H125" i="12"/>
  <c r="I125" i="12"/>
  <c r="K125" i="12"/>
  <c r="L125" i="12"/>
  <c r="A126" i="12"/>
  <c r="G126" i="12"/>
  <c r="H126" i="12"/>
  <c r="I126" i="12"/>
  <c r="K126" i="12"/>
  <c r="L126" i="12"/>
  <c r="A127" i="12"/>
  <c r="G127" i="12"/>
  <c r="H127" i="12"/>
  <c r="I127" i="12"/>
  <c r="K127" i="12"/>
  <c r="L127" i="12"/>
  <c r="A128" i="12"/>
  <c r="G128" i="12"/>
  <c r="H128" i="12"/>
  <c r="I128" i="12"/>
  <c r="K128" i="12"/>
  <c r="L128" i="12"/>
  <c r="A129" i="12"/>
  <c r="G129" i="12"/>
  <c r="H129" i="12"/>
  <c r="I129" i="12"/>
  <c r="K129" i="12"/>
  <c r="L129" i="12"/>
  <c r="A130" i="12"/>
  <c r="G130" i="12"/>
  <c r="H130" i="12"/>
  <c r="I130" i="12"/>
  <c r="K130" i="12"/>
  <c r="L130" i="12"/>
  <c r="A131" i="12"/>
  <c r="G131" i="12"/>
  <c r="H131" i="12"/>
  <c r="I131" i="12"/>
  <c r="K131" i="12"/>
  <c r="L131" i="12"/>
  <c r="A132" i="12"/>
  <c r="G132" i="12"/>
  <c r="H132" i="12"/>
  <c r="I132" i="12"/>
  <c r="K132" i="12"/>
  <c r="L132" i="12"/>
  <c r="A133" i="12"/>
  <c r="G133" i="12"/>
  <c r="H133" i="12"/>
  <c r="I133" i="12"/>
  <c r="K133" i="12"/>
  <c r="L133" i="12"/>
  <c r="A134" i="12"/>
  <c r="G134" i="12"/>
  <c r="H134" i="12"/>
  <c r="I134" i="12"/>
  <c r="K134" i="12"/>
  <c r="L134" i="12"/>
  <c r="A135" i="12"/>
  <c r="G135" i="12"/>
  <c r="H135" i="12"/>
  <c r="I135" i="12"/>
  <c r="K135" i="12"/>
  <c r="L135" i="12"/>
  <c r="A136" i="12"/>
  <c r="G136" i="12"/>
  <c r="H136" i="12"/>
  <c r="I136" i="12"/>
  <c r="K136" i="12"/>
  <c r="L136" i="12"/>
  <c r="A137" i="12"/>
  <c r="G137" i="12"/>
  <c r="H137" i="12"/>
  <c r="I137" i="12"/>
  <c r="K137" i="12"/>
  <c r="L137" i="12"/>
  <c r="C37" i="17"/>
  <c r="C38" i="17"/>
  <c r="C39" i="17"/>
  <c r="C40" i="17"/>
  <c r="C41" i="17"/>
  <c r="C42" i="17"/>
  <c r="A98" i="12"/>
  <c r="G41" i="12"/>
  <c r="H41" i="12"/>
  <c r="I41" i="12"/>
  <c r="J41" i="12"/>
  <c r="K41" i="12"/>
  <c r="L41" i="12"/>
  <c r="G42" i="12"/>
  <c r="H42" i="12"/>
  <c r="I42" i="12"/>
  <c r="J42" i="12"/>
  <c r="K42" i="12"/>
  <c r="L42" i="12"/>
  <c r="G43" i="12"/>
  <c r="H43" i="12"/>
  <c r="I43" i="12"/>
  <c r="J43" i="12"/>
  <c r="K43" i="12"/>
  <c r="L43" i="12"/>
  <c r="G44" i="12"/>
  <c r="H44" i="12"/>
  <c r="I44" i="12"/>
  <c r="J44" i="12"/>
  <c r="K44" i="12"/>
  <c r="L44" i="12"/>
  <c r="G45" i="12"/>
  <c r="H45" i="12"/>
  <c r="I45" i="12"/>
  <c r="J45" i="12"/>
  <c r="K45" i="12"/>
  <c r="L45" i="12"/>
  <c r="G46" i="12"/>
  <c r="H46" i="12"/>
  <c r="I46" i="12"/>
  <c r="J46" i="12"/>
  <c r="K46" i="12"/>
  <c r="L46" i="12"/>
  <c r="G47" i="12"/>
  <c r="H47" i="12"/>
  <c r="I47" i="12"/>
  <c r="J47" i="12"/>
  <c r="K47" i="12"/>
  <c r="L47" i="12"/>
  <c r="G48" i="12"/>
  <c r="H48" i="12"/>
  <c r="I48" i="12"/>
  <c r="J48" i="12"/>
  <c r="K48" i="12"/>
  <c r="L48" i="12"/>
  <c r="G49" i="12"/>
  <c r="H49" i="12"/>
  <c r="I49" i="12"/>
  <c r="J49" i="12"/>
  <c r="K49" i="12"/>
  <c r="L49" i="12"/>
  <c r="G50" i="12"/>
  <c r="H50" i="12"/>
  <c r="I50" i="12"/>
  <c r="J50" i="12"/>
  <c r="K50" i="12"/>
  <c r="L50" i="12"/>
  <c r="G51" i="12"/>
  <c r="H51" i="12"/>
  <c r="I51" i="12"/>
  <c r="J51" i="12"/>
  <c r="K51" i="12"/>
  <c r="L51" i="12"/>
  <c r="G52" i="12"/>
  <c r="H52" i="12"/>
  <c r="I52" i="12"/>
  <c r="J52" i="12"/>
  <c r="K52" i="12"/>
  <c r="L52" i="12"/>
  <c r="G53" i="12"/>
  <c r="H53" i="12"/>
  <c r="I53" i="12"/>
  <c r="J53" i="12"/>
  <c r="K53" i="12"/>
  <c r="L53" i="12"/>
  <c r="G54" i="12"/>
  <c r="H54" i="12"/>
  <c r="I54" i="12"/>
  <c r="J54" i="12"/>
  <c r="K54" i="12"/>
  <c r="L54" i="12"/>
  <c r="G55" i="12"/>
  <c r="H55" i="12"/>
  <c r="I55" i="12"/>
  <c r="J55" i="12"/>
  <c r="K55" i="12"/>
  <c r="L55" i="12"/>
  <c r="G56" i="12"/>
  <c r="H56" i="12"/>
  <c r="I56" i="12"/>
  <c r="J56" i="12"/>
  <c r="K56" i="12"/>
  <c r="L56" i="12"/>
  <c r="G57" i="12"/>
  <c r="H57" i="12"/>
  <c r="I57" i="12"/>
  <c r="J57" i="12"/>
  <c r="K57" i="12"/>
  <c r="L57" i="12"/>
  <c r="G58" i="12"/>
  <c r="H58" i="12"/>
  <c r="I58" i="12"/>
  <c r="J58" i="12"/>
  <c r="K58" i="12"/>
  <c r="L58" i="12"/>
  <c r="G59" i="12"/>
  <c r="H59" i="12"/>
  <c r="I59" i="12"/>
  <c r="J59" i="12"/>
  <c r="K59" i="12"/>
  <c r="L59" i="12"/>
  <c r="G60" i="12"/>
  <c r="H60" i="12"/>
  <c r="I60" i="12"/>
  <c r="J60" i="12"/>
  <c r="K60" i="12"/>
  <c r="L60" i="12"/>
  <c r="G63" i="12"/>
  <c r="H63" i="12"/>
  <c r="I63" i="12"/>
  <c r="J63" i="12"/>
  <c r="K63" i="12"/>
  <c r="L63" i="12"/>
  <c r="G64" i="12"/>
  <c r="H64" i="12"/>
  <c r="I64" i="12"/>
  <c r="J64" i="12"/>
  <c r="K64" i="12"/>
  <c r="L64" i="12"/>
  <c r="G65" i="12"/>
  <c r="H65" i="12"/>
  <c r="I65" i="12"/>
  <c r="J65" i="12"/>
  <c r="K65" i="12"/>
  <c r="L65" i="12"/>
  <c r="G66" i="12"/>
  <c r="H66" i="12"/>
  <c r="I66" i="12"/>
  <c r="J66" i="12"/>
  <c r="K66" i="12"/>
  <c r="L66" i="12"/>
  <c r="G67" i="12"/>
  <c r="H67" i="12"/>
  <c r="I67" i="12"/>
  <c r="J67" i="12"/>
  <c r="K67" i="12"/>
  <c r="L67" i="12"/>
  <c r="G68" i="12"/>
  <c r="H68" i="12"/>
  <c r="I68" i="12"/>
  <c r="J68" i="12"/>
  <c r="K68" i="12"/>
  <c r="L68" i="12"/>
  <c r="G69" i="12"/>
  <c r="H69" i="12"/>
  <c r="I69" i="12"/>
  <c r="J69" i="12"/>
  <c r="K69" i="12"/>
  <c r="L69" i="12"/>
  <c r="G70" i="12"/>
  <c r="H70" i="12"/>
  <c r="I70" i="12"/>
  <c r="J70" i="12"/>
  <c r="K70" i="12"/>
  <c r="L70" i="12"/>
  <c r="G71" i="12"/>
  <c r="H71" i="12"/>
  <c r="I71" i="12"/>
  <c r="J71" i="12"/>
  <c r="K71" i="12"/>
  <c r="L71" i="12"/>
  <c r="G72" i="12"/>
  <c r="H72" i="12"/>
  <c r="I72" i="12"/>
  <c r="J72" i="12"/>
  <c r="K72" i="12"/>
  <c r="L72" i="12"/>
  <c r="G73" i="12"/>
  <c r="H73" i="12"/>
  <c r="I73" i="12"/>
  <c r="J73" i="12"/>
  <c r="K73" i="12"/>
  <c r="L73" i="12"/>
  <c r="G74" i="12"/>
  <c r="H74" i="12"/>
  <c r="I74" i="12"/>
  <c r="J74" i="12"/>
  <c r="K74" i="12"/>
  <c r="L74" i="12"/>
  <c r="G75" i="12"/>
  <c r="H75" i="12"/>
  <c r="I75" i="12"/>
  <c r="J75" i="12"/>
  <c r="K75" i="12"/>
  <c r="L75" i="12"/>
  <c r="G76" i="12"/>
  <c r="H76" i="12"/>
  <c r="I76" i="12"/>
  <c r="J76" i="12"/>
  <c r="K76" i="12"/>
  <c r="L76" i="12"/>
  <c r="G77" i="12"/>
  <c r="H77" i="12"/>
  <c r="I77" i="12"/>
  <c r="J77" i="12"/>
  <c r="K77" i="12"/>
  <c r="L77" i="12"/>
  <c r="G78" i="12"/>
  <c r="H78" i="12"/>
  <c r="I78" i="12"/>
  <c r="J78" i="12"/>
  <c r="K78" i="12"/>
  <c r="L78" i="12"/>
  <c r="G79" i="12"/>
  <c r="H79" i="12"/>
  <c r="I79" i="12"/>
  <c r="J79" i="12"/>
  <c r="K79" i="12"/>
  <c r="L79" i="12"/>
  <c r="G80" i="12"/>
  <c r="H80" i="12"/>
  <c r="I80" i="12"/>
  <c r="J80" i="12"/>
  <c r="K80" i="12"/>
  <c r="L80" i="12"/>
  <c r="G81" i="12"/>
  <c r="H81" i="12"/>
  <c r="I81" i="12"/>
  <c r="J81" i="12"/>
  <c r="K81" i="12"/>
  <c r="L81" i="12"/>
  <c r="G82" i="12"/>
  <c r="H82" i="12"/>
  <c r="I82" i="12"/>
  <c r="J82" i="12"/>
  <c r="K82" i="12"/>
  <c r="L82" i="12"/>
  <c r="G83" i="12"/>
  <c r="H83" i="12"/>
  <c r="I83" i="12"/>
  <c r="J83" i="12"/>
  <c r="K83" i="12"/>
  <c r="L83" i="12"/>
  <c r="G84" i="12"/>
  <c r="H84" i="12"/>
  <c r="I84" i="12"/>
  <c r="J84" i="12"/>
  <c r="K84" i="12"/>
  <c r="L84" i="12"/>
  <c r="G85" i="12"/>
  <c r="H85" i="12"/>
  <c r="I85" i="12"/>
  <c r="J85" i="12"/>
  <c r="K85" i="12"/>
  <c r="L85" i="12"/>
  <c r="G86" i="12"/>
  <c r="H86" i="12"/>
  <c r="I86" i="12"/>
  <c r="J86" i="12"/>
  <c r="K86" i="12"/>
  <c r="L86" i="12"/>
  <c r="G87" i="12"/>
  <c r="H87" i="12"/>
  <c r="I87" i="12"/>
  <c r="J87" i="12"/>
  <c r="K87" i="12"/>
  <c r="L87" i="12"/>
  <c r="G88" i="12"/>
  <c r="H88" i="12"/>
  <c r="I88" i="12"/>
  <c r="J88" i="12"/>
  <c r="K88" i="12"/>
  <c r="L88" i="12"/>
  <c r="G89" i="12"/>
  <c r="H89" i="12"/>
  <c r="I89" i="12"/>
  <c r="J89" i="12"/>
  <c r="K89" i="12"/>
  <c r="L89" i="12"/>
  <c r="G90" i="12"/>
  <c r="H90" i="12"/>
  <c r="I90" i="12"/>
  <c r="J90" i="12"/>
  <c r="K90" i="12"/>
  <c r="L90" i="12"/>
  <c r="G91" i="12"/>
  <c r="H91" i="12"/>
  <c r="I91" i="12"/>
  <c r="J91" i="12"/>
  <c r="K91" i="12"/>
  <c r="L91" i="12"/>
  <c r="G92" i="12"/>
  <c r="H92" i="12"/>
  <c r="I92" i="12"/>
  <c r="J92" i="12"/>
  <c r="K92" i="12"/>
  <c r="L92" i="12"/>
  <c r="G93" i="12"/>
  <c r="H93" i="12"/>
  <c r="I93" i="12"/>
  <c r="J93" i="12"/>
  <c r="K93" i="12"/>
  <c r="L93" i="12"/>
  <c r="G94" i="12"/>
  <c r="H94" i="12"/>
  <c r="I94" i="12"/>
  <c r="J94" i="12"/>
  <c r="K94" i="12"/>
  <c r="L94" i="12"/>
  <c r="G95" i="12"/>
  <c r="H95" i="12"/>
  <c r="I95" i="12"/>
  <c r="J95" i="12"/>
  <c r="K95" i="12"/>
  <c r="L95" i="12"/>
  <c r="L40" i="12"/>
  <c r="K40" i="12"/>
  <c r="H40" i="12"/>
  <c r="G40" i="12"/>
  <c r="J40" i="12"/>
  <c r="I40" i="12"/>
  <c r="A184" i="12" l="1"/>
  <c r="C3" i="17"/>
  <c r="C5" i="17"/>
  <c r="C6" i="17"/>
  <c r="C7" i="17"/>
  <c r="C8" i="17"/>
  <c r="C9" i="17"/>
  <c r="C10" i="17"/>
  <c r="C11" i="17"/>
  <c r="C12" i="17"/>
  <c r="C13" i="17"/>
  <c r="C14" i="17"/>
  <c r="C15" i="17"/>
  <c r="C16" i="17"/>
  <c r="C17" i="17"/>
  <c r="C18" i="17"/>
  <c r="C19" i="17"/>
  <c r="C20" i="17"/>
  <c r="C21" i="17"/>
  <c r="C22" i="17"/>
  <c r="C23" i="17"/>
  <c r="C24" i="17"/>
  <c r="C25" i="17"/>
  <c r="C26" i="17"/>
  <c r="C28" i="17"/>
  <c r="C29" i="17"/>
  <c r="C30" i="17"/>
  <c r="C31" i="17"/>
  <c r="C32" i="17"/>
  <c r="C33" i="17"/>
  <c r="C34" i="17"/>
  <c r="C35" i="17"/>
  <c r="C36" i="17"/>
  <c r="C4" i="17"/>
  <c r="C43" i="17" l="1"/>
  <c r="B143" i="12" s="1"/>
  <c r="A183" i="12"/>
  <c r="M17" i="10" l="1"/>
  <c r="B5" i="10" l="1"/>
  <c r="I10" i="10"/>
  <c r="H5" i="10" s="1"/>
  <c r="G10" i="10"/>
  <c r="J5" i="10" l="1"/>
  <c r="M6" i="10" s="1"/>
  <c r="L5" i="10" s="1"/>
  <c r="L140" i="12" l="1"/>
  <c r="L143"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Isabel Cipriani</author>
    <author>Laboratorio</author>
  </authors>
  <commentList>
    <comment ref="C6" authorId="0" shapeId="0" xr:uid="{00000000-0006-0000-0000-000001000000}">
      <text>
        <r>
          <rPr>
            <b/>
            <sz val="9"/>
            <color indexed="81"/>
            <rFont val="Tahoma"/>
            <family val="2"/>
          </rPr>
          <t>Isabel Cipriani:</t>
        </r>
        <r>
          <rPr>
            <sz val="9"/>
            <color indexed="81"/>
            <rFont val="Tahoma"/>
            <family val="2"/>
          </rPr>
          <t xml:space="preserve">
Seleccionar equipo de la lista desplegable</t>
        </r>
      </text>
    </comment>
    <comment ref="H6" authorId="0" shapeId="0" xr:uid="{00000000-0006-0000-0000-000002000000}">
      <text>
        <r>
          <rPr>
            <b/>
            <sz val="9"/>
            <color indexed="81"/>
            <rFont val="Tahoma"/>
            <family val="2"/>
          </rPr>
          <t>Isabel Cipriani:</t>
        </r>
        <r>
          <rPr>
            <sz val="9"/>
            <color indexed="81"/>
            <rFont val="Tahoma"/>
            <family val="2"/>
          </rPr>
          <t xml:space="preserve">
Otros equipos usados</t>
        </r>
      </text>
    </comment>
    <comment ref="E11" authorId="0" shapeId="0" xr:uid="{00000000-0006-0000-0000-000003000000}">
      <text>
        <r>
          <rPr>
            <b/>
            <sz val="9"/>
            <color indexed="81"/>
            <rFont val="Tahoma"/>
            <family val="2"/>
          </rPr>
          <t>Isabel Cipriani:</t>
        </r>
        <r>
          <rPr>
            <sz val="9"/>
            <color indexed="81"/>
            <rFont val="Tahoma"/>
            <family val="2"/>
          </rPr>
          <t xml:space="preserve">
Colocar x</t>
        </r>
      </text>
    </comment>
    <comment ref="I11" authorId="0" shapeId="0" xr:uid="{00000000-0006-0000-0000-000004000000}">
      <text>
        <r>
          <rPr>
            <b/>
            <sz val="9"/>
            <color indexed="81"/>
            <rFont val="Tahoma"/>
            <family val="2"/>
          </rPr>
          <t>Isabel Cipriani:</t>
        </r>
        <r>
          <rPr>
            <sz val="9"/>
            <color indexed="81"/>
            <rFont val="Tahoma"/>
            <family val="2"/>
          </rPr>
          <t xml:space="preserve">
Todas las contribuciones que no corresponden a la FER ejemplo, transito de vehículos, aves, insectos, perros etc.</t>
        </r>
      </text>
    </comment>
    <comment ref="C13" authorId="0" shapeId="0" xr:uid="{00000000-0006-0000-0000-000005000000}">
      <text>
        <r>
          <rPr>
            <b/>
            <sz val="9"/>
            <color indexed="81"/>
            <rFont val="Tahoma"/>
            <family val="2"/>
          </rPr>
          <t>Isabel Cipriani:</t>
        </r>
        <r>
          <rPr>
            <sz val="9"/>
            <color indexed="81"/>
            <rFont val="Tahoma"/>
            <family val="2"/>
          </rPr>
          <t xml:space="preserve">
Aquí debe ir la información específica de la fuente emisora, las fuentes que nos corresponden a la FER deben ir en Contribuciones adicionales
</t>
        </r>
      </text>
    </comment>
    <comment ref="D27" authorId="1" shapeId="0" xr:uid="{00000000-0006-0000-0000-000006000000}">
      <text>
        <r>
          <rPr>
            <b/>
            <sz val="8"/>
            <color indexed="81"/>
            <rFont val="Tahoma"/>
            <family val="2"/>
          </rPr>
          <t>Laboratorio:</t>
        </r>
        <r>
          <rPr>
            <sz val="8"/>
            <color indexed="81"/>
            <rFont val="Tahoma"/>
            <family val="2"/>
          </rPr>
          <t xml:space="preserve">
Insertar normativa de la siguiente manera: TULAS Libro VI Anexo 5: Límites Permisibles de Niveles de Ruido Ambiente para Fuentes Fijas y Fuentes Móviles.
u Ordenanza Municipal 404, Normas Técnicas Municipales "CONTROL DE RUIDO CAUSADO POR FUENTES FIJAS Y MÓVILES".</t>
        </r>
      </text>
    </comment>
    <comment ref="A28" authorId="1" shapeId="0" xr:uid="{00000000-0006-0000-0000-000007000000}">
      <text>
        <r>
          <rPr>
            <b/>
            <sz val="8"/>
            <color indexed="81"/>
            <rFont val="Tahoma"/>
            <family val="2"/>
          </rPr>
          <t>Laboratorio:</t>
        </r>
        <r>
          <rPr>
            <sz val="8"/>
            <color indexed="81"/>
            <rFont val="Tahoma"/>
            <family val="2"/>
          </rPr>
          <t xml:space="preserve">
Cambiar según normativa, la que se encuentra detallada es de la Secretaría del Ambiente.
</t>
        </r>
      </text>
    </comment>
  </commentList>
</comments>
</file>

<file path=xl/sharedStrings.xml><?xml version="1.0" encoding="utf-8"?>
<sst xmlns="http://schemas.openxmlformats.org/spreadsheetml/2006/main" count="531" uniqueCount="264">
  <si>
    <t>CÁLCULOS</t>
  </si>
  <si>
    <t>dB</t>
  </si>
  <si>
    <r>
      <t xml:space="preserve">Promedio energético
</t>
    </r>
    <r>
      <rPr>
        <b/>
        <sz val="11"/>
        <color theme="1"/>
        <rFont val="Calibri"/>
        <family val="2"/>
        <scheme val="minor"/>
      </rPr>
      <t>LASeq,tp</t>
    </r>
  </si>
  <si>
    <t>CÁLCULO DE INCERTIDUMBRE</t>
  </si>
  <si>
    <r>
      <rPr>
        <b/>
        <sz val="20"/>
        <color theme="1"/>
        <rFont val="Calibri"/>
        <family val="2"/>
      </rPr>
      <t xml:space="preserve">μ </t>
    </r>
    <r>
      <rPr>
        <b/>
        <sz val="12"/>
        <color theme="1"/>
        <rFont val="Calibri"/>
        <family val="2"/>
      </rPr>
      <t>Instrumentación</t>
    </r>
  </si>
  <si>
    <r>
      <rPr>
        <b/>
        <sz val="20"/>
        <color theme="1"/>
        <rFont val="Calibri"/>
        <family val="2"/>
      </rPr>
      <t xml:space="preserve">μ </t>
    </r>
    <r>
      <rPr>
        <b/>
        <sz val="12"/>
        <color theme="1"/>
        <rFont val="Calibri"/>
        <family val="2"/>
      </rPr>
      <t>Repetibilidad</t>
    </r>
  </si>
  <si>
    <r>
      <rPr>
        <b/>
        <sz val="20"/>
        <color theme="1"/>
        <rFont val="Calibri"/>
        <family val="2"/>
      </rPr>
      <t xml:space="preserve">μ </t>
    </r>
    <r>
      <rPr>
        <b/>
        <sz val="12"/>
        <color theme="1"/>
        <rFont val="Calibri"/>
        <family val="2"/>
      </rPr>
      <t>Condiciones Climáticas</t>
    </r>
  </si>
  <si>
    <r>
      <rPr>
        <b/>
        <sz val="20"/>
        <color theme="1"/>
        <rFont val="Calibri"/>
        <family val="2"/>
      </rPr>
      <t>μ</t>
    </r>
    <r>
      <rPr>
        <b/>
        <sz val="12"/>
        <color theme="1"/>
        <rFont val="Calibri"/>
        <family val="2"/>
      </rPr>
      <t xml:space="preserve"> Ruido de fondo</t>
    </r>
  </si>
  <si>
    <r>
      <rPr>
        <b/>
        <sz val="20"/>
        <color theme="1"/>
        <rFont val="Calibri"/>
        <family val="2"/>
      </rPr>
      <t>μ</t>
    </r>
    <r>
      <rPr>
        <b/>
        <sz val="12"/>
        <color theme="1"/>
        <rFont val="Calibri"/>
        <family val="2"/>
      </rPr>
      <t xml:space="preserve"> Combinada</t>
    </r>
  </si>
  <si>
    <r>
      <t xml:space="preserve">U </t>
    </r>
    <r>
      <rPr>
        <b/>
        <sz val="12"/>
        <color theme="1"/>
        <rFont val="Calibri"/>
        <family val="2"/>
      </rPr>
      <t>Método</t>
    </r>
  </si>
  <si>
    <t>Clase II:</t>
  </si>
  <si>
    <t>Desv. Std:</t>
  </si>
  <si>
    <t>∆RH (10 - 90 %):</t>
  </si>
  <si>
    <r>
      <t>Nivel Sonoro específico (</t>
    </r>
    <r>
      <rPr>
        <b/>
        <sz val="16"/>
        <rFont val="Calibri"/>
        <family val="2"/>
      </rPr>
      <t>σ</t>
    </r>
    <r>
      <rPr>
        <b/>
        <sz val="9"/>
        <rFont val="Calibri"/>
        <family val="2"/>
      </rPr>
      <t>s)</t>
    </r>
  </si>
  <si>
    <t>μ método:</t>
  </si>
  <si>
    <t>∆τ (10 - 50 °C):</t>
  </si>
  <si>
    <t>Nivel Sonoro residual total (σs)</t>
  </si>
  <si>
    <t>n:</t>
  </si>
  <si>
    <t>Distancia al receptor (m)</t>
  </si>
  <si>
    <t>k:</t>
  </si>
  <si>
    <t>R</t>
  </si>
  <si>
    <t>Z</t>
  </si>
  <si>
    <t>Si R&lt;10    μ=2 dB</t>
  </si>
  <si>
    <t xml:space="preserve"> REGISTRO DE CAMPO
MEDICIÓN NIVEL DE PRESIÓN SONORA</t>
  </si>
  <si>
    <t>EMPRESA:</t>
  </si>
  <si>
    <t>PROYECTO:</t>
  </si>
  <si>
    <t>METODOLOGÍA:</t>
  </si>
  <si>
    <t>ID GRUENTEC:</t>
  </si>
  <si>
    <t>ID Fuente:</t>
  </si>
  <si>
    <t>Marca</t>
  </si>
  <si>
    <t>No. Serie</t>
  </si>
  <si>
    <t>Puntos críticos de afectación identificados PCA:</t>
  </si>
  <si>
    <t>Período evaluado:</t>
  </si>
  <si>
    <t>Diurno 07:01-21:00</t>
  </si>
  <si>
    <t>Nocturno 21:01-07:00</t>
  </si>
  <si>
    <t>Contribuciones adicionales de emisión de ruido (Ruido residual):</t>
  </si>
  <si>
    <t>CONDICIONES DE LA MEDICIÓN</t>
  </si>
  <si>
    <t>Descripción física del lugar</t>
  </si>
  <si>
    <t>Zona Evaluada:</t>
  </si>
  <si>
    <t>%</t>
  </si>
  <si>
    <t>°C</t>
  </si>
  <si>
    <t>Dirección del viento</t>
  </si>
  <si>
    <t>Coordenadas 
WGS 84:</t>
  </si>
  <si>
    <t>m/s</t>
  </si>
  <si>
    <t>Presión atmosférica</t>
  </si>
  <si>
    <t>MARCO LEGAL APLICABLE</t>
  </si>
  <si>
    <t>Normativa Ambiental:</t>
  </si>
  <si>
    <t>Tipo de zona según el Uso de Suelo</t>
  </si>
  <si>
    <t>Límites Permisibles:</t>
  </si>
  <si>
    <t>Diurno (07H01-21H00)</t>
  </si>
  <si>
    <t>PARÁMETROS DE MEDICIÓN</t>
  </si>
  <si>
    <t>ID Punto de Medición:</t>
  </si>
  <si>
    <t>Valor medido del patrón (114 dB a 1 kHz):</t>
  </si>
  <si>
    <t>PN Protección Ecológica RN Recursos Naturales</t>
  </si>
  <si>
    <t>OTROS:</t>
  </si>
  <si>
    <t>FOTOS/DIAGRAMAS</t>
  </si>
  <si>
    <t>Después:</t>
  </si>
  <si>
    <t xml:space="preserve">Antes: </t>
  </si>
  <si>
    <t>Nocturno (21h01-07h00)</t>
  </si>
  <si>
    <t>Superficies reflectantes (Describir)</t>
  </si>
  <si>
    <t>Altura de la fuente (hs) con respecto al suelo (m)</t>
  </si>
  <si>
    <t>Distancia Fuente-Punto de medición (m):</t>
  </si>
  <si>
    <t>Metodología de medición:</t>
  </si>
  <si>
    <t>LA90</t>
  </si>
  <si>
    <t>LAmax</t>
  </si>
  <si>
    <t>LAmin</t>
  </si>
  <si>
    <t>Observaciones</t>
  </si>
  <si>
    <t>MEDICIONES</t>
  </si>
  <si>
    <t>LAeq</t>
  </si>
  <si>
    <t>Fecha/Hora (dd/mm/yyyy hh:mm)</t>
  </si>
  <si>
    <t>RESULTADOS</t>
  </si>
  <si>
    <t>N/A</t>
  </si>
  <si>
    <t>LA10</t>
  </si>
  <si>
    <t>Temperatura (°C)</t>
  </si>
  <si>
    <t>Velocidad del viento (m/s)</t>
  </si>
  <si>
    <t>Humedad relativa (%)</t>
  </si>
  <si>
    <t>(2) Calibrador acústico Marca:Quest, Modelo: AC-300, Serie: AC300005251.</t>
  </si>
  <si>
    <t>(2) Calibrador acústico Marca:Quest, Modelo: AC-300, Serie: AC300005253.</t>
  </si>
  <si>
    <t>(2) Calibrador acústico Marca:Quest, Modelo: AC-300, Serie: AC300009326.</t>
  </si>
  <si>
    <t>(2) Calibrador acústico Marca:Quest, Modelo: AC-300, Serie: AC300009328.</t>
  </si>
  <si>
    <t xml:space="preserve">(1) Sonómetro Integrador Clase II, Marca: 3 M, Modelo: SoundPRO SE_DL2, Serie:  BGM050011. </t>
  </si>
  <si>
    <t xml:space="preserve">(1) Sonómetro Integrador Clase II, Marca: 3 M/Quest Pro, Modelo: SoundPRO SE_DL2, Serie:  BIP030007. </t>
  </si>
  <si>
    <t>(1) Sonómetro Integrador Clase I, Marca: 3 M/Quest Pro, Modelo: SoundPRO SE_DL, Serie:  BLR060001</t>
  </si>
  <si>
    <t>(1) Sonómetro Integrador Clase II, Marca: 3 M/Quest Pro, Modelo: SoundPRO SE_DL, Serie:  BGK80003</t>
  </si>
  <si>
    <t>(1) Sonómetro Integrador Clase II, Marca: TSI/Quest Technologies, Modelo: SoundPro DL, Serie:  BGS090001</t>
  </si>
  <si>
    <t>Impresiones subjetivas</t>
  </si>
  <si>
    <t>Descripción de la fuente fija de ruido (FFR):</t>
  </si>
  <si>
    <t xml:space="preserve">El ruido emitido por la fuente se percibe en el punto de medición. </t>
  </si>
  <si>
    <t>El ruido emitido por la fuente no se percibe en el punto de medición.</t>
  </si>
  <si>
    <t>Medición ruido residual fuente apagada</t>
  </si>
  <si>
    <t>SI</t>
  </si>
  <si>
    <t>Ordenanza Metropolitana No. 138. NORMA TECNICA PARA CONTROL DE LA CONTAMINACIÓN POR RUIDO (NT003). TABLA 1: Niveles máximos de emisión de ruido (Lkeq) Para fuentes fijas de ruido.</t>
  </si>
  <si>
    <t>TULSMA, ACUERDO MINISTERIAL  097-A, Anexo 5. TABLA 1: Niveles máximos de emisión de ruido (Lkeq) para fuentes fijas de ruido.</t>
  </si>
  <si>
    <t>Altura del receptor (hr) con respecto al suelo (m)</t>
  </si>
  <si>
    <t>hs (m)</t>
  </si>
  <si>
    <t>hr (m)</t>
  </si>
  <si>
    <t>r (m)</t>
  </si>
  <si>
    <t>(hs + hr)/r</t>
  </si>
  <si>
    <t>Croquis (identificar FER/PCA/FFR ajenas al entorno)</t>
  </si>
  <si>
    <t>(3) Diaria / Semanal / Mensual / Otra (especificar)</t>
  </si>
  <si>
    <t>17 M</t>
  </si>
  <si>
    <t>17 N</t>
  </si>
  <si>
    <t>18 M</t>
  </si>
  <si>
    <t>18 N</t>
  </si>
  <si>
    <t>Registro fotográfico</t>
  </si>
  <si>
    <t>Frecuencia de Operación (3):</t>
  </si>
  <si>
    <t xml:space="preserve">Estado de la Fuente (4): </t>
  </si>
  <si>
    <t>Ing. Isabel Estrella</t>
  </si>
  <si>
    <t>Gerente de Operaciones</t>
  </si>
  <si>
    <t>No fue posible apagar la fuente. El punto de medición fue ubicado a una distancia donde la contribución del ruido específico de la fuente fija de ruido no generaba aportación significativa al ruido ambiental natural de la zona.</t>
  </si>
  <si>
    <t>CALIBRADOR</t>
  </si>
  <si>
    <t>SONÓMETRO</t>
  </si>
  <si>
    <t>COORDENADAS</t>
  </si>
  <si>
    <t>NORMATIVA</t>
  </si>
  <si>
    <t>MM-RU-01 DETERMINACIÓN DE RUIDO AMBIENTAL
NTE INEN-ISO 1996-1:2014-01, NTE INEN-ISO 1996-2:2014-01. Texto Unificado de Legislación Secundaria del Ministerio del Ambiente. Acuerdo Ministerial 061/Libro VI, Acuerdo Ministerial 097-A, Anexo 5: Niveles Máximos de Emisión de Ruido y Metodología de Medición para Fuentes Fijas y Fuentes Móviles y Niveles Máximos de Vibración. Ordenanza Metropolitana No. 138. NORMA TECNICA PARA CONTROL DE LA CONTAMINACIÓN POR RUIDO (NT003). Se realiza mediciones de nivel de presión sonora LAeq, L90, L10, LASmin, LASmax.</t>
  </si>
  <si>
    <t>(1) Sonómetro Integrador Clase II, Marca: TSI/Quest Technologies, Modelo: SoundPro DL, Serie:  BGS070003</t>
  </si>
  <si>
    <t>SOCA-011</t>
  </si>
  <si>
    <t>(2) Calibrador acústico Marca: PCE Instruments, Modelo: PCE-SC-10, Serie: 566019.</t>
  </si>
  <si>
    <t>SOCA-012</t>
  </si>
  <si>
    <t>(2) Calibrador acústico Marca: PCE Instruments, Modelo: PCE-SC-10, Serie: 566023.</t>
  </si>
  <si>
    <t>SONO-001</t>
  </si>
  <si>
    <t xml:space="preserve">(1) Sonómetro Integrador Clase II, Marca: 3 M, Modelo: Quest SoundPro SE/DL, Serie:  BGJ030002. </t>
  </si>
  <si>
    <t>SONO-012</t>
  </si>
  <si>
    <t>(1) Sonómetro Integrador Clase I, Marca: PCE-Instruments, Modelo: PCE-430, Serie:  576032</t>
  </si>
  <si>
    <t>SONO-013</t>
  </si>
  <si>
    <t>(1) Sonómetro Integrador Clase I, Marca: PCE-Instruments, Modelo: PCE-430, Serie:  576039</t>
  </si>
  <si>
    <t>SOCA-004</t>
  </si>
  <si>
    <t>SOCA-005</t>
  </si>
  <si>
    <t>SOCA-006</t>
  </si>
  <si>
    <t>SOCA-007</t>
  </si>
  <si>
    <t>SONO-003</t>
  </si>
  <si>
    <t>SONO-004</t>
  </si>
  <si>
    <t>SONO-007</t>
  </si>
  <si>
    <t>SONO-008</t>
  </si>
  <si>
    <t>SONO-009</t>
  </si>
  <si>
    <t>SONO-011</t>
  </si>
  <si>
    <t>SOCA-013</t>
  </si>
  <si>
    <t>SOCA-014</t>
  </si>
  <si>
    <t>SOCA-015</t>
  </si>
  <si>
    <t>SOCA-016</t>
  </si>
  <si>
    <t>SOCA-017</t>
  </si>
  <si>
    <t>SOCA-018</t>
  </si>
  <si>
    <t>(2) Calibrador acústico Marca: Quest Technologies, Modelo: QC-10, Serie: QIG060185.</t>
  </si>
  <si>
    <t>(2) Calibrador acústico Marca: Quest Technologies, Modelo: QC-10, Serie: QIH080033</t>
  </si>
  <si>
    <t>(2) Calibrador acústico Marca: Quest Technologies, Modelo: QC-10, Serie: QIA120076.</t>
  </si>
  <si>
    <t>(2) Calibrador acústico Marca: Quest Technologies, Modelo: QC-10, Serie: QIA090016.</t>
  </si>
  <si>
    <t>(2) Calibrador acústico Marca: Quest Technologies, Modelo: QC-10, Serie: QIB120036.</t>
  </si>
  <si>
    <t>(2) Calibrador acústico Marca: Quest Technologies, Modelo: QC-10, Serie: QIJ090215.</t>
  </si>
  <si>
    <t>SOCA-008</t>
  </si>
  <si>
    <t>SOCA-009</t>
  </si>
  <si>
    <t>SOCA-010</t>
  </si>
  <si>
    <t>(2) Calibrador acústico Marca: 3M, Modelo: AC-300, Serie: AC-300001189.</t>
  </si>
  <si>
    <t>(2) Calibrador acústico Marca: 3M, Modelo: QC-10/QC-20, Serie: QIL100045.</t>
  </si>
  <si>
    <t>(2) Calibrador acústico Marca: 3M, Modelo: QC-10/QC-20, Serie: QID040036.</t>
  </si>
  <si>
    <t>SONO-014</t>
  </si>
  <si>
    <t>SONO-015</t>
  </si>
  <si>
    <t>SONO-016</t>
  </si>
  <si>
    <t>SONO-017</t>
  </si>
  <si>
    <t>(1) Sonómetro Integrador Clase II, Marca: 3M/ Quest, Modelo: SoundPro SE/DL2, Serie: BIF040024.</t>
  </si>
  <si>
    <t>(1) Sonómetro Integrador Clase II, Marca: TSI/ Quest, Modelo: SoundPro SE/DL2, Serie: BGU020002.</t>
  </si>
  <si>
    <t>(1) Sonómetro Integrador Clase II, Marca: TSI/ Quest, Modelo: SoundPro SE/DL2, Serie: BGU020001.</t>
  </si>
  <si>
    <t>(1) Sonómetro Integrador Clase II, Marca: TSI/ Quest, Modelo: SoundPro SE/DL2, Serie: BGU020003.</t>
  </si>
  <si>
    <t>NORTE</t>
  </si>
  <si>
    <t>SUR</t>
  </si>
  <si>
    <t>ESTE</t>
  </si>
  <si>
    <t>OESTE</t>
  </si>
  <si>
    <t>Fotografía del equipo desde los 4 puntos cardinales</t>
  </si>
  <si>
    <t>________________________________________</t>
  </si>
  <si>
    <t>Presión atmosférica
(mbar)</t>
  </si>
  <si>
    <t>10^(0.1*LASeqr)</t>
  </si>
  <si>
    <t>MEDICIONES EN HORARIO DIURNO 7:00 a 21:00</t>
  </si>
  <si>
    <t>MEDICIONES EN HORARIO NOCTURNO 21:00 a 7:00</t>
  </si>
  <si>
    <t>(4)  Activa / Inactiva / Otra (especificar)</t>
  </si>
  <si>
    <t>Coordenadas 
PSAD 56:</t>
  </si>
  <si>
    <t>±  1 m</t>
  </si>
  <si>
    <t>±  2 m</t>
  </si>
  <si>
    <t>±  3 m</t>
  </si>
  <si>
    <t>±  4 m</t>
  </si>
  <si>
    <t>±  5 m</t>
  </si>
  <si>
    <t>±  6 m</t>
  </si>
  <si>
    <t>±  7 m</t>
  </si>
  <si>
    <t>±  8 m</t>
  </si>
  <si>
    <t>±  9 m</t>
  </si>
  <si>
    <t>±  10 m</t>
  </si>
  <si>
    <t>±  11 m</t>
  </si>
  <si>
    <t>±  12 m</t>
  </si>
  <si>
    <t>±  13 m</t>
  </si>
  <si>
    <t>±  14 m</t>
  </si>
  <si>
    <t>±  15 m</t>
  </si>
  <si>
    <t>±  16 m</t>
  </si>
  <si>
    <t>±  17 m</t>
  </si>
  <si>
    <t>±  18 m</t>
  </si>
  <si>
    <t>±  19 m</t>
  </si>
  <si>
    <t>±  20 m</t>
  </si>
  <si>
    <t>±  21 m</t>
  </si>
  <si>
    <t>±  22 m</t>
  </si>
  <si>
    <t>±  23 m</t>
  </si>
  <si>
    <t>±  24 m</t>
  </si>
  <si>
    <t>±  25 m</t>
  </si>
  <si>
    <t>±  26 m</t>
  </si>
  <si>
    <t>±  27 m</t>
  </si>
  <si>
    <t>±  28 m</t>
  </si>
  <si>
    <t>±  29 m</t>
  </si>
  <si>
    <t>±  30 m</t>
  </si>
  <si>
    <t>mbar</t>
  </si>
  <si>
    <t>Periodo</t>
  </si>
  <si>
    <t>Diurno 7:01 a 21:00</t>
  </si>
  <si>
    <t>Nocturno 21:01 a 7:00</t>
  </si>
  <si>
    <t>Horario Diurno 7:01 a 21:00</t>
  </si>
  <si>
    <t>Horario Nocturno 21:01 a 7:00</t>
  </si>
  <si>
    <t>Promedio energético
LASeq,Tp (dB)</t>
  </si>
  <si>
    <t>LA90 más bajo (dB)</t>
  </si>
  <si>
    <t>LA10 más bajo (dB)</t>
  </si>
  <si>
    <t>LA MAX (dB)</t>
  </si>
  <si>
    <t>LA MIN (dB)</t>
  </si>
  <si>
    <t>Incertidumbre asociada</t>
  </si>
  <si>
    <t>TULSMA. ACUERDO MINISTERIAL  097-A, Anexo 5. TABLA 1: Niveles máximos de emisión de ruido (Lkeq) para fuentes fijas de ruido.</t>
  </si>
  <si>
    <t xml:space="preserve"> N</t>
  </si>
  <si>
    <t xml:space="preserve"> NW</t>
  </si>
  <si>
    <t>INV MINERALES ECUADOR S.A. INVMINEC</t>
  </si>
  <si>
    <t>ESTM 006</t>
  </si>
  <si>
    <t>No existe PCA</t>
  </si>
  <si>
    <t>X</t>
  </si>
  <si>
    <t>Zona de rampa. Futura entrada a bocamina.</t>
  </si>
  <si>
    <t>No se evidencia superficies reflectantes</t>
  </si>
  <si>
    <t>P3 Rampa</t>
  </si>
  <si>
    <t xml:space="preserve"> W</t>
  </si>
  <si>
    <t xml:space="preserve"> SW</t>
  </si>
  <si>
    <t>Entorno punto de muestreo</t>
  </si>
  <si>
    <t>Entorno Nocturno</t>
  </si>
  <si>
    <t>CARACTERIZACIÓN DE LA FUENTE EMISORA DE RUIDO (FER)</t>
  </si>
  <si>
    <t>CARACTERIZACIÓN DE LAS FUENTES FIJA DE RUIDO (FFR) Y RUIDO RESIDUAL</t>
  </si>
  <si>
    <t>Aves y animales silvestres (diurnos y nocturnos)</t>
  </si>
  <si>
    <t>Futuro ingreso a bocamina, rampa de acceso al túnel</t>
  </si>
  <si>
    <t>SONÓMETRO (1)/CALIBRADOR(2):</t>
  </si>
  <si>
    <t>No se evidencia contribuciones adicionales de ruido a la medición.</t>
  </si>
  <si>
    <t>FECHAS/HORAS:</t>
  </si>
  <si>
    <t>Condiciones meteorológicas</t>
  </si>
  <si>
    <t>Todos los valores de las mediciones realizados para el cálculo final del Lkeq, están disponibles en el caso que el cliente lo requiera.</t>
  </si>
  <si>
    <t>TÉCNICOS:</t>
  </si>
  <si>
    <t>METODOLOGÍA PARA LA RECOLECCION DE DATOS:</t>
  </si>
  <si>
    <t>LASeq,Tp más bajo (dB)</t>
  </si>
  <si>
    <t>Humedad relativa promedio</t>
  </si>
  <si>
    <t>Temperatura promedio</t>
  </si>
  <si>
    <t>Dirección del viento promedio</t>
  </si>
  <si>
    <t>Velocidad del viento promedio</t>
  </si>
  <si>
    <t>Presión atmosférica promedio</t>
  </si>
  <si>
    <t>Rampa</t>
  </si>
  <si>
    <t>De acuerdo con información meteorológica de la zona evaluada, correspondiente al piso climático de páramo, en el punto de medición las condiciones meteorológicas fueron adversas para la aplicación de la metodología de ruido ambiental. En sentido y en virtud de cumplir con las disposiciones de la normativa de regulación y de referencia, se han realizado cuatro mediciones por periodos de 24 horas, con el objetivo de levantar información válida correspondiente a los niveles de ruido típicos de la zona, que a continuación se detallan:
Las primeras mediciones se realizaron del 09 al 10 de mayo, segundas mediciones se realizaron del 22 al 23 de junio, terceras mediciones realizadas del 30 de junio al 01 de julio y finalmente, las cuartas mediciones se realizaron del 01 al 12 de julio.
El periodo de evaluación de los niveles de ruidos se extendió con el objetivo de reemplazar datos invalidados por condiciones meteorológicas, en virtud de cumplir con lo dispuesto en el Anexo 4 Título: Metodología para determinar el LKeq en usos de suelo Protección Ecológica (PE) y Recursos Naturales (RN), Acuerdo Ministerial 097-A, Anexo 5: Niveles Máximos de Emisión de Ruido y Metodología de Medición para Fuentes Fijas y Fuentes Móviles y Niveles Máximos de Vibración.
En los casos donde las mediciones se invalidaron por condiciones meteorológicas, la citada normativa indica que “Los niveles de ruido ambiental natural de cada hora no necesariamente deben ser establecidos en un solo día de medición. Si por ejemplo lloviese a una cierta hora y por esta razón no se pudiera realizar la medición, se podría volver a medir a esa hora en cualquier otro día”. 
Es por esta razón, que el presente registro de campo se conforma con datos válidos medidos en diferentes fechas, respetando las horas de medición, por ejemplo, si un dato de las 7h15 se invalidó por condiciones meteorológicas, se reemplaza con un dato válido de otra fecha de medición para la misma hora.</t>
  </si>
  <si>
    <t>No Existe FER</t>
  </si>
  <si>
    <r>
      <t xml:space="preserve">Observaciones adicionales: </t>
    </r>
    <r>
      <rPr>
        <sz val="12"/>
        <color theme="1"/>
        <rFont val="Calibri"/>
        <family val="2"/>
        <scheme val="minor"/>
      </rPr>
      <t xml:space="preserve">
N/A: No aplica     n.d.: no determinado</t>
    </r>
  </si>
  <si>
    <t>COORDENADAS DE TODOS LOS PUNTOS DE MONITOREO:</t>
  </si>
  <si>
    <t>Crusher</t>
  </si>
  <si>
    <t>Zona de Exploración</t>
  </si>
  <si>
    <t>Rampa con 20 metros de diferencia del P3</t>
  </si>
  <si>
    <t>Nota: SE TOMÓ EN ESTE REGISTRO LOS DATOS DE COORDENADA gps DEL PUNTO Ps rampa, YA QUE ES DE DÓNDE MÁS SE SACÓ INFORMACIÓN PARA ELABORAR EL REGISTRO</t>
  </si>
  <si>
    <t>Evaluación de Impacto Ambiental
Línea Base
Ruido Ambiental (24 horas)</t>
  </si>
  <si>
    <t>Ing. Luis Villareal / Ing. Alex Moreno / Ing. Xavier Arteaga</t>
  </si>
  <si>
    <t>Cada medición tuvo una duración de 15 minutos y se determinaron los siguientes parámetros acústicos: LAeq, LA90, LA10, LAmax y LAmin. 
Para la elaboración del presente registro de campo, se realizaron, para el horario diurno 56 mediciones y para el horario nocturno 40 mediciones, de los cuales se tomaron 96 mediciones válidas.</t>
  </si>
  <si>
    <t>Inicio 30/06/2020  9:14
Fin 01/07/2020     8:59</t>
  </si>
  <si>
    <t xml:space="preserve"> WNW</t>
  </si>
  <si>
    <t xml:space="preserve"> NNW</t>
  </si>
  <si>
    <t xml:space="preserve"> WSW</t>
  </si>
  <si>
    <t>INV-2007046-RDO001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</si>
</sst>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5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4"/>
      <color theme="1"/>
      <name val="Calibri"/>
      <family val="2"/>
      <scheme val="minor"/>
    </font>
    <font>
      <b/>
      <i/>
      <sz val="18"/>
      <name val="Calibri"/>
      <family val="2"/>
      <scheme val="minor"/>
    </font>
    <font>
      <b/>
      <u/>
      <sz val="24"/>
      <color rgb="FFFF0000"/>
      <name val="Calibri"/>
      <family val="2"/>
      <scheme val="minor"/>
    </font>
    <font>
      <b/>
      <u/>
      <sz val="18"/>
      <color rgb="FFFF0000"/>
      <name val="Calibri"/>
      <family val="2"/>
      <scheme val="minor"/>
    </font>
    <font>
      <b/>
      <sz val="18"/>
      <color theme="1"/>
      <name val="Calibri"/>
      <family val="2"/>
      <scheme val="minor"/>
    </font>
    <font>
      <b/>
      <sz val="12"/>
      <color theme="1"/>
      <name val="Calibri"/>
      <family val="2"/>
    </font>
    <font>
      <b/>
      <sz val="20"/>
      <color theme="1"/>
      <name val="Calibri"/>
      <family val="2"/>
    </font>
    <font>
      <b/>
      <sz val="16"/>
      <color rgb="FFFF0000"/>
      <name val="Calibri"/>
      <family val="2"/>
      <scheme val="minor"/>
    </font>
    <font>
      <sz val="12"/>
      <color theme="1"/>
      <name val="Calibri"/>
      <family val="2"/>
      <scheme val="minor"/>
    </font>
    <font>
      <b/>
      <sz val="9"/>
      <name val="Calibri"/>
      <family val="2"/>
    </font>
    <font>
      <b/>
      <sz val="16"/>
      <name val="Calibri"/>
      <family val="2"/>
    </font>
    <font>
      <sz val="12"/>
      <name val="Calibri"/>
      <family val="2"/>
      <scheme val="minor"/>
    </font>
    <font>
      <b/>
      <sz val="9"/>
      <name val="Calibri"/>
      <family val="2"/>
      <scheme val="minor"/>
    </font>
    <font>
      <b/>
      <sz val="8"/>
      <name val="Calibri"/>
      <family val="2"/>
    </font>
    <font>
      <b/>
      <sz val="8"/>
      <name val="Calibri"/>
      <family val="2"/>
      <scheme val="minor"/>
    </font>
    <font>
      <b/>
      <sz val="12"/>
      <name val="Calibri"/>
      <family val="2"/>
      <scheme val="minor"/>
    </font>
    <font>
      <b/>
      <sz val="12"/>
      <color rgb="FFFF0000"/>
      <name val="Calibri"/>
      <family val="2"/>
    </font>
    <font>
      <sz val="12"/>
      <color rgb="FFFF0000"/>
      <name val="Calibri"/>
      <family val="2"/>
      <scheme val="minor"/>
    </font>
    <font>
      <b/>
      <sz val="12"/>
      <color indexed="8"/>
      <name val="Calibri"/>
      <family val="2"/>
    </font>
    <font>
      <sz val="12"/>
      <color indexed="8"/>
      <name val="Calibri"/>
      <family val="2"/>
    </font>
    <font>
      <sz val="10"/>
      <color theme="1"/>
      <name val="Calibri"/>
      <family val="2"/>
      <scheme val="minor"/>
    </font>
    <font>
      <b/>
      <sz val="8"/>
      <color indexed="81"/>
      <name val="Tahoma"/>
      <family val="2"/>
    </font>
    <font>
      <sz val="8"/>
      <color indexed="81"/>
      <name val="Tahoma"/>
      <family val="2"/>
    </font>
    <font>
      <sz val="9"/>
      <color indexed="81"/>
      <name val="Tahoma"/>
      <family val="2"/>
    </font>
    <font>
      <b/>
      <sz val="9"/>
      <color indexed="81"/>
      <name val="Tahoma"/>
      <family val="2"/>
    </font>
    <font>
      <sz val="10"/>
      <name val="Arial"/>
      <family val="2"/>
    </font>
    <font>
      <sz val="10"/>
      <name val="Calibri"/>
      <family val="2"/>
      <scheme val="minor"/>
    </font>
    <font>
      <b/>
      <sz val="12"/>
      <name val="Calibri"/>
      <family val="2"/>
    </font>
    <font>
      <sz val="8"/>
      <name val="Calibri"/>
      <family val="2"/>
      <scheme val="minor"/>
    </font>
    <font>
      <sz val="16"/>
      <color indexed="8"/>
      <name val="Calibri"/>
      <family val="2"/>
    </font>
    <font>
      <b/>
      <sz val="16"/>
      <color theme="1"/>
      <name val="Calibri"/>
      <family val="2"/>
      <scheme val="minor"/>
    </font>
    <font>
      <sz val="16"/>
      <color theme="1"/>
      <name val="Calibri"/>
      <family val="2"/>
      <scheme val="minor"/>
    </font>
    <font>
      <b/>
      <sz val="16"/>
      <color indexed="8"/>
      <name val="Calibri"/>
      <family val="2"/>
    </font>
    <font>
      <sz val="13"/>
      <color indexed="8"/>
      <name val="Calibri"/>
      <family val="2"/>
    </font>
    <font>
      <sz val="16"/>
      <name val="Calibri"/>
      <family val="2"/>
      <scheme val="minor"/>
    </font>
    <font>
      <sz val="16"/>
      <color theme="1"/>
      <name val="Calibri"/>
      <family val="2"/>
    </font>
    <font>
      <sz val="14"/>
      <color indexed="8"/>
      <name val="Calibri"/>
      <family val="2"/>
    </font>
    <font>
      <b/>
      <sz val="14"/>
      <color indexed="8"/>
      <name val="Calibri"/>
      <family val="2"/>
    </font>
    <font>
      <sz val="14"/>
      <color theme="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44" fillId="0" borderId="0"/>
  </cellStyleXfs>
  <cellXfs count="313">
    <xf numFmtId="0" fontId="0" fillId="0" borderId="0" xfId="0"/>
    <xf numFmtId="0" fontId="0" fillId="0" borderId="0" xfId="0" applyAlignment="1" applyProtection="1">
      <alignment vertical="center"/>
      <protection locked="0"/>
    </xf>
    <xf numFmtId="0" fontId="0" fillId="0" borderId="0" xfId="0" applyProtection="1">
      <protection locked="0"/>
    </xf>
    <xf numFmtId="0" fontId="19" fillId="0" borderId="0" xfId="0" applyFont="1" applyProtection="1">
      <protection locked="0"/>
    </xf>
    <xf numFmtId="0" fontId="0" fillId="0" borderId="0" xfId="0" applyAlignment="1" applyProtection="1">
      <alignment horizontal="center"/>
      <protection locked="0"/>
    </xf>
    <xf numFmtId="0" fontId="35" fillId="0" borderId="12" xfId="0" applyFont="1" applyFill="1" applyBorder="1" applyAlignment="1">
      <alignment horizontal="center" vertical="center"/>
    </xf>
    <xf numFmtId="0" fontId="36" fillId="0" borderId="10" xfId="0" applyFont="1" applyFill="1" applyBorder="1" applyAlignment="1">
      <alignment horizontal="center" vertical="center"/>
    </xf>
    <xf numFmtId="0" fontId="0" fillId="0" borderId="0" xfId="0" applyFill="1"/>
    <xf numFmtId="0" fontId="23" fillId="0" borderId="0" xfId="0" applyFont="1" applyFill="1" applyAlignment="1">
      <alignment horizontal="center" vertical="center"/>
    </xf>
    <xf numFmtId="0" fontId="26" fillId="0" borderId="12" xfId="0" applyFont="1" applyFill="1" applyBorder="1" applyAlignment="1">
      <alignment vertical="center"/>
    </xf>
    <xf numFmtId="0" fontId="26" fillId="0" borderId="13" xfId="0" applyFont="1" applyFill="1" applyBorder="1" applyAlignment="1">
      <alignment horizontal="left" vertical="center"/>
    </xf>
    <xf numFmtId="2" fontId="26" fillId="0" borderId="12" xfId="0" applyNumberFormat="1" applyFont="1" applyFill="1" applyBorder="1" applyAlignment="1">
      <alignment vertical="center"/>
    </xf>
    <xf numFmtId="2" fontId="26" fillId="0" borderId="13" xfId="0" applyNumberFormat="1" applyFont="1" applyFill="1" applyBorder="1" applyAlignment="1">
      <alignment vertical="center"/>
    </xf>
    <xf numFmtId="164" fontId="26" fillId="0" borderId="13" xfId="0" applyNumberFormat="1" applyFont="1" applyFill="1" applyBorder="1" applyAlignment="1">
      <alignment vertical="center"/>
    </xf>
    <xf numFmtId="0" fontId="24" fillId="0" borderId="12" xfId="0" applyFont="1" applyFill="1" applyBorder="1" applyAlignment="1">
      <alignment horizontal="center" vertical="center"/>
    </xf>
    <xf numFmtId="0" fontId="27" fillId="0" borderId="10" xfId="0" applyFont="1" applyFill="1" applyBorder="1" applyAlignment="1">
      <alignment horizontal="center" vertical="center"/>
    </xf>
    <xf numFmtId="0" fontId="0" fillId="0" borderId="10" xfId="0" applyFill="1" applyBorder="1"/>
    <xf numFmtId="0" fontId="0" fillId="0" borderId="0" xfId="0" applyAlignment="1"/>
    <xf numFmtId="0" fontId="0" fillId="0" borderId="0" xfId="0" applyAlignment="1">
      <alignment vertical="center"/>
    </xf>
    <xf numFmtId="0" fontId="39" fillId="0" borderId="0" xfId="0" applyFont="1" applyAlignment="1" applyProtection="1">
      <protection locked="0"/>
    </xf>
    <xf numFmtId="0" fontId="39" fillId="0" borderId="0" xfId="0" applyFont="1" applyAlignment="1"/>
    <xf numFmtId="0" fontId="39" fillId="0" borderId="0" xfId="0" applyFont="1" applyBorder="1" applyAlignment="1" applyProtection="1"/>
    <xf numFmtId="0" fontId="39" fillId="0" borderId="0" xfId="0" applyFont="1" applyAlignment="1" applyProtection="1"/>
    <xf numFmtId="0" fontId="39" fillId="0" borderId="0" xfId="0" applyFont="1" applyAlignment="1" applyProtection="1">
      <alignment vertical="center"/>
    </xf>
    <xf numFmtId="0" fontId="39" fillId="0" borderId="0" xfId="0" applyFont="1" applyAlignment="1">
      <alignment vertical="center"/>
    </xf>
    <xf numFmtId="0" fontId="39" fillId="0" borderId="0" xfId="0" applyFont="1" applyFill="1" applyBorder="1" applyAlignment="1"/>
    <xf numFmtId="0" fontId="45" fillId="0" borderId="0" xfId="0" applyFont="1" applyFill="1" applyBorder="1" applyAlignment="1"/>
    <xf numFmtId="0" fontId="37" fillId="0" borderId="0" xfId="0" applyFont="1" applyAlignment="1">
      <alignment vertical="center"/>
    </xf>
    <xf numFmtId="0" fontId="38" fillId="0" borderId="0" xfId="0" applyFont="1" applyAlignment="1">
      <alignment vertical="center"/>
    </xf>
    <xf numFmtId="0" fontId="39" fillId="0" borderId="0" xfId="0" applyFont="1" applyFill="1" applyAlignment="1"/>
    <xf numFmtId="0" fontId="44" fillId="0" borderId="10" xfId="0" applyFont="1" applyBorder="1"/>
    <xf numFmtId="0" fontId="0" fillId="36" borderId="10" xfId="0" applyFill="1" applyBorder="1"/>
    <xf numFmtId="0" fontId="44" fillId="0" borderId="10" xfId="0" applyFont="1" applyFill="1" applyBorder="1"/>
    <xf numFmtId="0" fontId="0" fillId="33" borderId="10" xfId="0" applyFill="1" applyBorder="1"/>
    <xf numFmtId="0" fontId="39" fillId="0" borderId="0" xfId="0" applyFont="1" applyAlignment="1">
      <alignment vertical="center" wrapText="1"/>
    </xf>
    <xf numFmtId="0" fontId="27" fillId="0" borderId="0" xfId="0" applyFont="1" applyAlignment="1">
      <alignment vertical="center"/>
    </xf>
    <xf numFmtId="0" fontId="27" fillId="0" borderId="0" xfId="0" applyFont="1" applyBorder="1" applyAlignment="1">
      <alignment vertical="center"/>
    </xf>
    <xf numFmtId="0" fontId="27" fillId="0" borderId="0"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vertical="center"/>
      <protection locked="0"/>
    </xf>
    <xf numFmtId="0" fontId="27" fillId="0" borderId="0" xfId="0" applyFont="1" applyFill="1" applyAlignment="1">
      <alignment vertical="center"/>
    </xf>
    <xf numFmtId="1" fontId="27" fillId="0" borderId="0" xfId="0" applyNumberFormat="1" applyFont="1" applyAlignment="1">
      <alignment vertical="center"/>
    </xf>
    <xf numFmtId="165" fontId="27" fillId="0" borderId="0" xfId="0" applyNumberFormat="1" applyFont="1" applyAlignment="1">
      <alignment vertical="center"/>
    </xf>
    <xf numFmtId="0" fontId="39" fillId="0" borderId="0" xfId="0" applyFont="1" applyBorder="1" applyAlignment="1"/>
    <xf numFmtId="2" fontId="0" fillId="33" borderId="10" xfId="0" applyNumberFormat="1" applyFont="1" applyFill="1" applyBorder="1" applyAlignment="1" applyProtection="1">
      <alignment horizontal="center" vertical="center" wrapText="1"/>
    </xf>
    <xf numFmtId="0" fontId="18" fillId="33" borderId="15" xfId="0" applyFont="1" applyFill="1" applyBorder="1" applyAlignment="1" applyProtection="1">
      <alignment horizontal="center" vertical="center" wrapText="1"/>
    </xf>
    <xf numFmtId="0" fontId="46" fillId="33" borderId="15" xfId="0" applyFont="1" applyFill="1" applyBorder="1" applyAlignment="1" applyProtection="1">
      <alignment horizontal="center" vertical="center"/>
      <protection locked="0"/>
    </xf>
    <xf numFmtId="0" fontId="46" fillId="33" borderId="15" xfId="0" applyFont="1" applyFill="1" applyBorder="1" applyAlignment="1" applyProtection="1">
      <alignment horizontal="center" vertical="center" wrapText="1"/>
      <protection locked="0"/>
    </xf>
    <xf numFmtId="0" fontId="18" fillId="0" borderId="15" xfId="0" applyFont="1" applyBorder="1" applyAlignment="1">
      <alignment horizontal="center" vertical="center" wrapText="1"/>
    </xf>
    <xf numFmtId="0" fontId="18" fillId="33" borderId="15" xfId="0" applyFont="1" applyFill="1" applyBorder="1" applyAlignment="1" applyProtection="1">
      <alignment horizontal="center" vertical="center" wrapText="1"/>
      <protection locked="0"/>
    </xf>
    <xf numFmtId="0" fontId="18" fillId="33" borderId="15" xfId="0" applyFont="1" applyFill="1" applyBorder="1" applyAlignment="1" applyProtection="1">
      <alignment horizontal="center" vertical="center"/>
      <protection locked="0"/>
    </xf>
    <xf numFmtId="20" fontId="19" fillId="0" borderId="0" xfId="0" applyNumberFormat="1" applyFont="1" applyProtection="1">
      <protection locked="0"/>
    </xf>
    <xf numFmtId="0" fontId="0" fillId="0" borderId="15" xfId="0" applyBorder="1" applyAlignment="1" applyProtection="1">
      <alignment horizontal="center" vertical="center" wrapText="1"/>
      <protection hidden="1"/>
    </xf>
    <xf numFmtId="22" fontId="0" fillId="0" borderId="10" xfId="0" applyNumberFormat="1" applyBorder="1" applyAlignment="1" applyProtection="1">
      <alignment horizontal="center"/>
      <protection hidden="1"/>
    </xf>
    <xf numFmtId="1" fontId="0" fillId="33" borderId="10" xfId="0" applyNumberFormat="1" applyFont="1" applyFill="1" applyBorder="1" applyAlignment="1" applyProtection="1">
      <alignment horizontal="center" vertical="center" wrapText="1"/>
    </xf>
    <xf numFmtId="0" fontId="0" fillId="33" borderId="10" xfId="0" applyNumberFormat="1" applyFont="1" applyFill="1" applyBorder="1" applyAlignment="1" applyProtection="1">
      <alignment horizontal="center" vertical="center" wrapText="1"/>
    </xf>
    <xf numFmtId="0" fontId="0" fillId="0" borderId="0" xfId="0" applyAlignment="1">
      <alignment wrapText="1"/>
    </xf>
    <xf numFmtId="2" fontId="0" fillId="0" borderId="19" xfId="0" applyNumberFormat="1" applyBorder="1" applyAlignment="1" applyProtection="1">
      <alignment horizontal="center" vertical="center"/>
      <protection hidden="1"/>
    </xf>
    <xf numFmtId="0" fontId="0" fillId="0" borderId="10" xfId="0" applyNumberFormat="1" applyBorder="1" applyAlignment="1" applyProtection="1">
      <alignment horizontal="center" vertical="center" wrapText="1"/>
      <protection hidden="1"/>
    </xf>
    <xf numFmtId="0" fontId="49" fillId="33" borderId="27" xfId="0" applyFont="1" applyFill="1" applyBorder="1" applyAlignment="1">
      <alignment vertical="center" wrapText="1"/>
    </xf>
    <xf numFmtId="0" fontId="49" fillId="33" borderId="10" xfId="0" applyFont="1" applyFill="1" applyBorder="1" applyAlignment="1">
      <alignment vertical="center" wrapText="1"/>
    </xf>
    <xf numFmtId="0" fontId="49" fillId="33" borderId="10" xfId="0" applyFont="1" applyFill="1" applyBorder="1" applyAlignment="1">
      <alignment vertical="center"/>
    </xf>
    <xf numFmtId="0" fontId="49" fillId="33" borderId="13" xfId="0" applyFont="1" applyFill="1" applyBorder="1" applyAlignment="1">
      <alignment vertical="center" wrapText="1"/>
    </xf>
    <xf numFmtId="0" fontId="50" fillId="0" borderId="10" xfId="0" applyFont="1" applyBorder="1" applyAlignment="1">
      <alignment horizontal="center" vertical="center"/>
    </xf>
    <xf numFmtId="0" fontId="49" fillId="33" borderId="13" xfId="0" applyNumberFormat="1" applyFont="1" applyFill="1" applyBorder="1" applyAlignment="1">
      <alignment vertical="center" wrapText="1"/>
    </xf>
    <xf numFmtId="0" fontId="50" fillId="33" borderId="28" xfId="0" applyNumberFormat="1" applyFont="1" applyFill="1" applyBorder="1" applyAlignment="1">
      <alignment horizontal="center" vertical="center" wrapText="1"/>
    </xf>
    <xf numFmtId="0" fontId="50" fillId="0" borderId="0" xfId="0" applyFont="1" applyAlignment="1">
      <alignment vertical="center"/>
    </xf>
    <xf numFmtId="0" fontId="50" fillId="0" borderId="0" xfId="0" applyFont="1" applyBorder="1" applyAlignment="1" applyProtection="1">
      <alignment vertical="center"/>
    </xf>
    <xf numFmtId="0" fontId="50" fillId="0" borderId="0" xfId="0" applyFont="1" applyAlignment="1" applyProtection="1">
      <alignment vertical="center"/>
    </xf>
    <xf numFmtId="0" fontId="50" fillId="0" borderId="0" xfId="0" applyFont="1" applyAlignment="1" applyProtection="1">
      <alignment vertical="center"/>
      <protection locked="0"/>
    </xf>
    <xf numFmtId="0" fontId="51" fillId="0" borderId="27" xfId="0" applyFont="1" applyBorder="1" applyAlignment="1">
      <alignment vertical="center"/>
    </xf>
    <xf numFmtId="0" fontId="50" fillId="0" borderId="0" xfId="0" applyFont="1" applyBorder="1" applyAlignment="1">
      <alignment vertical="center"/>
    </xf>
    <xf numFmtId="164" fontId="0" fillId="33" borderId="10" xfId="0" applyNumberFormat="1" applyFont="1" applyFill="1" applyBorder="1" applyAlignment="1" applyProtection="1">
      <alignment horizontal="center" vertical="center" wrapText="1"/>
    </xf>
    <xf numFmtId="22" fontId="0" fillId="0" borderId="10" xfId="0" applyNumberFormat="1" applyBorder="1" applyAlignment="1" applyProtection="1">
      <alignment horizontal="center" vertical="center"/>
      <protection hidden="1"/>
    </xf>
    <xf numFmtId="0" fontId="51" fillId="0" borderId="27" xfId="0" applyFont="1" applyBorder="1" applyAlignment="1">
      <alignment horizontal="left" vertical="center" wrapText="1"/>
    </xf>
    <xf numFmtId="0" fontId="53" fillId="33" borderId="28" xfId="0" applyFont="1" applyFill="1" applyBorder="1" applyAlignment="1" applyProtection="1">
      <alignment horizontal="center" vertical="center"/>
      <protection locked="0"/>
    </xf>
    <xf numFmtId="0" fontId="50" fillId="33" borderId="10" xfId="0" applyFont="1" applyFill="1" applyBorder="1" applyAlignment="1" applyProtection="1">
      <alignment vertical="center"/>
      <protection locked="0"/>
    </xf>
    <xf numFmtId="0" fontId="50" fillId="0" borderId="28" xfId="0" applyFont="1" applyBorder="1" applyAlignment="1">
      <alignment horizontal="center" vertical="center"/>
    </xf>
    <xf numFmtId="0" fontId="49" fillId="33" borderId="41" xfId="0" applyFont="1" applyFill="1" applyBorder="1" applyAlignment="1" applyProtection="1">
      <alignment horizontal="center" vertical="center" wrapText="1"/>
    </xf>
    <xf numFmtId="0" fontId="49" fillId="33" borderId="15" xfId="0" applyFont="1" applyFill="1" applyBorder="1" applyAlignment="1" applyProtection="1">
      <alignment horizontal="center" vertical="center" wrapText="1"/>
    </xf>
    <xf numFmtId="0" fontId="29" fillId="33" borderId="15" xfId="0" applyFont="1" applyFill="1" applyBorder="1" applyAlignment="1" applyProtection="1">
      <alignment horizontal="center" vertical="center"/>
      <protection locked="0"/>
    </xf>
    <xf numFmtId="0" fontId="29" fillId="33" borderId="15" xfId="0" applyFont="1" applyFill="1" applyBorder="1" applyAlignment="1" applyProtection="1">
      <alignment horizontal="center" vertical="center" wrapText="1"/>
      <protection locked="0"/>
    </xf>
    <xf numFmtId="0" fontId="49" fillId="0" borderId="15" xfId="0" applyFont="1" applyBorder="1" applyAlignment="1">
      <alignment horizontal="center" vertical="center" wrapText="1"/>
    </xf>
    <xf numFmtId="0" fontId="49" fillId="33" borderId="15" xfId="0" applyFont="1" applyFill="1" applyBorder="1" applyAlignment="1" applyProtection="1">
      <alignment horizontal="center" vertical="center" wrapText="1"/>
      <protection locked="0"/>
    </xf>
    <xf numFmtId="0" fontId="49" fillId="33" borderId="42" xfId="0" applyFont="1" applyFill="1" applyBorder="1" applyAlignment="1" applyProtection="1">
      <alignment horizontal="center" vertical="center"/>
      <protection locked="0"/>
    </xf>
    <xf numFmtId="22" fontId="50" fillId="0" borderId="27" xfId="0" applyNumberFormat="1" applyFont="1" applyBorder="1" applyAlignment="1" applyProtection="1">
      <alignment horizontal="center" vertical="center"/>
      <protection hidden="1"/>
    </xf>
    <xf numFmtId="1" fontId="50" fillId="33" borderId="10" xfId="0" applyNumberFormat="1" applyFont="1" applyFill="1" applyBorder="1" applyAlignment="1" applyProtection="1">
      <alignment horizontal="center" vertical="center" wrapText="1"/>
    </xf>
    <xf numFmtId="0" fontId="50" fillId="33" borderId="10" xfId="0" applyNumberFormat="1" applyFont="1" applyFill="1" applyBorder="1" applyAlignment="1" applyProtection="1">
      <alignment horizontal="center" vertical="center" wrapText="1"/>
    </xf>
    <xf numFmtId="164" fontId="50" fillId="33" borderId="10" xfId="0" applyNumberFormat="1" applyFont="1" applyFill="1" applyBorder="1" applyAlignment="1" applyProtection="1">
      <alignment horizontal="center" vertical="center" wrapText="1"/>
    </xf>
    <xf numFmtId="1" fontId="50" fillId="33" borderId="28" xfId="0" applyNumberFormat="1" applyFont="1" applyFill="1" applyBorder="1" applyAlignment="1" applyProtection="1">
      <alignment horizontal="center" vertical="center" wrapText="1"/>
    </xf>
    <xf numFmtId="0" fontId="49" fillId="0" borderId="27" xfId="0" applyFont="1" applyFill="1" applyBorder="1" applyAlignment="1" applyProtection="1">
      <alignment horizontal="center" vertical="center" wrapText="1"/>
    </xf>
    <xf numFmtId="1" fontId="48" fillId="0" borderId="10" xfId="0" applyNumberFormat="1" applyFont="1" applyFill="1" applyBorder="1" applyAlignment="1">
      <alignment horizontal="center" vertical="center"/>
    </xf>
    <xf numFmtId="0" fontId="36" fillId="37" borderId="10" xfId="0" applyFont="1" applyFill="1" applyBorder="1" applyAlignment="1">
      <alignment vertical="center"/>
    </xf>
    <xf numFmtId="0" fontId="38" fillId="0" borderId="0" xfId="0" applyFont="1" applyBorder="1" applyAlignment="1">
      <alignment vertical="center"/>
    </xf>
    <xf numFmtId="0" fontId="49" fillId="37" borderId="0" xfId="0" applyFont="1" applyFill="1" applyBorder="1" applyAlignment="1">
      <alignment vertical="center"/>
    </xf>
    <xf numFmtId="0" fontId="50" fillId="0" borderId="0" xfId="0" applyNumberFormat="1" applyFont="1" applyFill="1" applyBorder="1" applyAlignment="1">
      <alignment vertical="center"/>
    </xf>
    <xf numFmtId="0" fontId="54" fillId="0" borderId="0" xfId="0" applyFont="1" applyFill="1" applyBorder="1" applyAlignment="1">
      <alignment vertical="center"/>
    </xf>
    <xf numFmtId="0" fontId="26" fillId="37" borderId="0" xfId="0" applyFont="1" applyFill="1" applyBorder="1" applyAlignment="1">
      <alignment vertical="center"/>
    </xf>
    <xf numFmtId="0" fontId="49" fillId="33" borderId="27"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49" fillId="34" borderId="28" xfId="0" applyFont="1" applyFill="1" applyBorder="1" applyAlignment="1">
      <alignment horizontal="center" vertical="center"/>
    </xf>
    <xf numFmtId="0" fontId="50" fillId="33" borderId="10" xfId="0" applyFont="1" applyFill="1" applyBorder="1" applyAlignment="1">
      <alignment horizontal="center" vertical="center"/>
    </xf>
    <xf numFmtId="0" fontId="53" fillId="33" borderId="40" xfId="0" applyFont="1" applyFill="1" applyBorder="1" applyAlignment="1" applyProtection="1">
      <alignment horizontal="center" vertical="center"/>
      <protection locked="0"/>
    </xf>
    <xf numFmtId="0" fontId="53" fillId="33" borderId="42" xfId="0" applyFont="1" applyFill="1" applyBorder="1" applyAlignment="1" applyProtection="1">
      <alignment horizontal="center" vertical="center"/>
      <protection locked="0"/>
    </xf>
    <xf numFmtId="0" fontId="50" fillId="0" borderId="16" xfId="0" applyFont="1" applyFill="1" applyBorder="1" applyAlignment="1">
      <alignment vertical="center" wrapText="1"/>
    </xf>
    <xf numFmtId="0" fontId="50" fillId="0" borderId="17" xfId="0" applyFont="1" applyFill="1" applyBorder="1" applyAlignment="1">
      <alignment vertical="center" wrapText="1"/>
    </xf>
    <xf numFmtId="0" fontId="50" fillId="0" borderId="18" xfId="0" applyFont="1" applyFill="1" applyBorder="1" applyAlignment="1">
      <alignment vertical="center" wrapText="1"/>
    </xf>
    <xf numFmtId="0" fontId="50" fillId="0" borderId="19" xfId="0" applyFont="1" applyFill="1" applyBorder="1" applyAlignment="1">
      <alignment vertical="center" wrapText="1"/>
    </xf>
    <xf numFmtId="1" fontId="50" fillId="33" borderId="16" xfId="0" applyNumberFormat="1" applyFont="1" applyFill="1" applyBorder="1" applyAlignment="1">
      <alignment horizontal="center" vertical="center"/>
    </xf>
    <xf numFmtId="1" fontId="50" fillId="33" borderId="17" xfId="0" applyNumberFormat="1" applyFont="1" applyFill="1" applyBorder="1" applyAlignment="1">
      <alignment horizontal="center" vertical="center"/>
    </xf>
    <xf numFmtId="1" fontId="50" fillId="33" borderId="18" xfId="0" applyNumberFormat="1" applyFont="1" applyFill="1" applyBorder="1" applyAlignment="1">
      <alignment horizontal="center" vertical="center"/>
    </xf>
    <xf numFmtId="1" fontId="50" fillId="33" borderId="19" xfId="0" applyNumberFormat="1" applyFont="1" applyFill="1" applyBorder="1" applyAlignment="1">
      <alignment horizontal="center" vertical="center"/>
    </xf>
    <xf numFmtId="0" fontId="49" fillId="33" borderId="43" xfId="0" applyFont="1" applyFill="1" applyBorder="1" applyAlignment="1">
      <alignment horizontal="center" vertical="center" wrapText="1"/>
    </xf>
    <xf numFmtId="0" fontId="49" fillId="33" borderId="41" xfId="0" applyFont="1" applyFill="1" applyBorder="1" applyAlignment="1">
      <alignment horizontal="center" vertical="center" wrapText="1"/>
    </xf>
    <xf numFmtId="0" fontId="50" fillId="0" borderId="11" xfId="0" applyNumberFormat="1" applyFont="1" applyFill="1" applyBorder="1" applyAlignment="1">
      <alignment horizontal="center" vertical="center" wrapText="1"/>
    </xf>
    <xf numFmtId="0" fontId="50" fillId="0" borderId="15" xfId="0" applyNumberFormat="1" applyFont="1" applyFill="1" applyBorder="1" applyAlignment="1">
      <alignment horizontal="center" vertical="center" wrapText="1"/>
    </xf>
    <xf numFmtId="0" fontId="54" fillId="0" borderId="11" xfId="0" applyFont="1" applyFill="1" applyBorder="1" applyAlignment="1">
      <alignment horizontal="center" vertical="center"/>
    </xf>
    <xf numFmtId="0" fontId="54" fillId="0" borderId="15" xfId="0" applyFont="1" applyFill="1" applyBorder="1" applyAlignment="1">
      <alignment horizontal="center" vertical="center"/>
    </xf>
    <xf numFmtId="0" fontId="50" fillId="0" borderId="12" xfId="0" applyNumberFormat="1" applyFont="1" applyFill="1" applyBorder="1" applyAlignment="1">
      <alignment horizontal="center" vertical="center" wrapText="1"/>
    </xf>
    <xf numFmtId="0" fontId="50" fillId="0" borderId="13" xfId="0" applyNumberFormat="1" applyFont="1" applyFill="1" applyBorder="1" applyAlignment="1">
      <alignment horizontal="center" vertical="center" wrapText="1"/>
    </xf>
    <xf numFmtId="164" fontId="50" fillId="33" borderId="16" xfId="0" applyNumberFormat="1" applyFont="1" applyFill="1" applyBorder="1" applyAlignment="1">
      <alignment horizontal="center" vertical="center"/>
    </xf>
    <xf numFmtId="164" fontId="50" fillId="33" borderId="17" xfId="0" applyNumberFormat="1" applyFont="1" applyFill="1" applyBorder="1" applyAlignment="1">
      <alignment horizontal="center" vertical="center"/>
    </xf>
    <xf numFmtId="164" fontId="50" fillId="33" borderId="18" xfId="0" applyNumberFormat="1" applyFont="1" applyFill="1" applyBorder="1" applyAlignment="1">
      <alignment horizontal="center" vertical="center"/>
    </xf>
    <xf numFmtId="164" fontId="50" fillId="33" borderId="19" xfId="0" applyNumberFormat="1" applyFont="1" applyFill="1" applyBorder="1" applyAlignment="1">
      <alignment horizontal="center" vertical="center"/>
    </xf>
    <xf numFmtId="0" fontId="27" fillId="0" borderId="0" xfId="0" applyFont="1" applyBorder="1" applyAlignment="1">
      <alignment horizontal="center"/>
    </xf>
    <xf numFmtId="0" fontId="27" fillId="0" borderId="0" xfId="0" applyFont="1" applyAlignment="1">
      <alignment horizontal="center"/>
    </xf>
    <xf numFmtId="0" fontId="27" fillId="33" borderId="27" xfId="0" applyFont="1" applyFill="1" applyBorder="1" applyAlignment="1">
      <alignment vertical="center" wrapText="1"/>
    </xf>
    <xf numFmtId="0" fontId="27" fillId="33" borderId="10" xfId="0" applyFont="1" applyFill="1" applyBorder="1" applyAlignment="1">
      <alignment vertical="center" wrapText="1"/>
    </xf>
    <xf numFmtId="0" fontId="27" fillId="33" borderId="28" xfId="0" applyFont="1" applyFill="1" applyBorder="1" applyAlignment="1">
      <alignment vertical="center" wrapText="1"/>
    </xf>
    <xf numFmtId="0" fontId="18" fillId="33" borderId="37" xfId="0" applyFont="1" applyFill="1" applyBorder="1" applyAlignment="1">
      <alignment horizontal="left" vertical="center" wrapText="1"/>
    </xf>
    <xf numFmtId="0" fontId="18" fillId="33" borderId="38" xfId="0" applyFont="1" applyFill="1" applyBorder="1" applyAlignment="1">
      <alignment horizontal="left" vertical="center" wrapText="1"/>
    </xf>
    <xf numFmtId="0" fontId="18" fillId="33" borderId="39" xfId="0" applyFont="1" applyFill="1" applyBorder="1" applyAlignment="1">
      <alignment horizontal="left" vertical="center" wrapText="1"/>
    </xf>
    <xf numFmtId="0" fontId="51" fillId="35" borderId="27" xfId="0" applyFont="1" applyFill="1" applyBorder="1" applyAlignment="1">
      <alignment horizontal="center" vertical="center"/>
    </xf>
    <xf numFmtId="0" fontId="51" fillId="35" borderId="10" xfId="0" applyFont="1" applyFill="1" applyBorder="1" applyAlignment="1">
      <alignment horizontal="center" vertical="center"/>
    </xf>
    <xf numFmtId="0" fontId="51" fillId="35" borderId="28" xfId="0" applyFont="1" applyFill="1" applyBorder="1" applyAlignment="1">
      <alignment horizontal="center" vertical="center"/>
    </xf>
    <xf numFmtId="0" fontId="49" fillId="34" borderId="27" xfId="0" applyFont="1" applyFill="1" applyBorder="1" applyAlignment="1">
      <alignment horizontal="center" vertical="center"/>
    </xf>
    <xf numFmtId="0" fontId="49" fillId="34" borderId="10" xfId="0" applyFont="1" applyFill="1" applyBorder="1" applyAlignment="1">
      <alignment horizontal="center" vertical="center"/>
    </xf>
    <xf numFmtId="0" fontId="49" fillId="34" borderId="28" xfId="0" applyFont="1" applyFill="1" applyBorder="1" applyAlignment="1">
      <alignment horizontal="center" vertical="center"/>
    </xf>
    <xf numFmtId="0" fontId="18" fillId="0" borderId="27" xfId="0" applyFont="1" applyBorder="1" applyAlignment="1">
      <alignment horizontal="left" vertical="center" wrapText="1"/>
    </xf>
    <xf numFmtId="0" fontId="18" fillId="0" borderId="10" xfId="0" applyFont="1" applyBorder="1" applyAlignment="1">
      <alignment horizontal="left" vertical="center" wrapText="1"/>
    </xf>
    <xf numFmtId="0" fontId="18" fillId="0" borderId="28" xfId="0" applyFont="1" applyBorder="1" applyAlignment="1">
      <alignment horizontal="left" vertical="center" wrapText="1"/>
    </xf>
    <xf numFmtId="0" fontId="27" fillId="33" borderId="27" xfId="0" applyFont="1" applyFill="1" applyBorder="1" applyAlignment="1">
      <alignment horizontal="left" vertical="center" wrapText="1"/>
    </xf>
    <xf numFmtId="0" fontId="27" fillId="33" borderId="10" xfId="0" applyFont="1" applyFill="1" applyBorder="1" applyAlignment="1">
      <alignment horizontal="left" vertical="center" wrapText="1"/>
    </xf>
    <xf numFmtId="0" fontId="27" fillId="33" borderId="28" xfId="0" applyFont="1" applyFill="1" applyBorder="1" applyAlignment="1">
      <alignment horizontal="left" vertical="center" wrapText="1"/>
    </xf>
    <xf numFmtId="0" fontId="27" fillId="0" borderId="27" xfId="0" applyFont="1" applyFill="1" applyBorder="1" applyAlignment="1">
      <alignment horizontal="center" vertical="center"/>
    </xf>
    <xf numFmtId="0" fontId="27" fillId="0" borderId="10" xfId="0" applyFont="1" applyFill="1" applyBorder="1" applyAlignment="1">
      <alignment horizontal="center" vertical="center"/>
    </xf>
    <xf numFmtId="0" fontId="50" fillId="0" borderId="35" xfId="0" applyFont="1" applyFill="1" applyBorder="1" applyAlignment="1">
      <alignment horizontal="center" vertical="center"/>
    </xf>
    <xf numFmtId="0" fontId="50" fillId="0" borderId="21" xfId="0" applyFont="1" applyFill="1" applyBorder="1" applyAlignment="1">
      <alignment horizontal="center" vertical="center"/>
    </xf>
    <xf numFmtId="0" fontId="50" fillId="0" borderId="36" xfId="0" applyFont="1" applyFill="1" applyBorder="1" applyAlignment="1">
      <alignment horizontal="center" vertical="center"/>
    </xf>
    <xf numFmtId="0" fontId="50" fillId="0" borderId="27"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28" xfId="0" applyFont="1" applyFill="1" applyBorder="1" applyAlignment="1">
      <alignment horizontal="center" vertical="center"/>
    </xf>
    <xf numFmtId="0" fontId="27" fillId="33" borderId="29" xfId="0" applyFont="1" applyFill="1" applyBorder="1" applyAlignment="1">
      <alignment horizontal="center" vertical="center" wrapText="1"/>
    </xf>
    <xf numFmtId="0" fontId="27" fillId="33" borderId="22" xfId="0" applyFont="1" applyFill="1" applyBorder="1" applyAlignment="1">
      <alignment horizontal="center" vertical="center" wrapText="1"/>
    </xf>
    <xf numFmtId="0" fontId="27" fillId="33" borderId="30" xfId="0" applyFont="1" applyFill="1" applyBorder="1" applyAlignment="1">
      <alignment horizontal="center" vertical="center" wrapText="1"/>
    </xf>
    <xf numFmtId="0" fontId="27" fillId="33" borderId="31" xfId="0" applyFont="1" applyFill="1" applyBorder="1" applyAlignment="1">
      <alignment horizontal="center" vertical="center" wrapText="1"/>
    </xf>
    <xf numFmtId="0" fontId="27" fillId="33" borderId="0" xfId="0" applyFont="1" applyFill="1" applyBorder="1" applyAlignment="1">
      <alignment horizontal="center" vertical="center" wrapText="1"/>
    </xf>
    <xf numFmtId="0" fontId="27" fillId="33" borderId="32" xfId="0" applyFont="1" applyFill="1" applyBorder="1" applyAlignment="1">
      <alignment horizontal="center" vertical="center" wrapText="1"/>
    </xf>
    <xf numFmtId="0" fontId="27" fillId="33" borderId="33" xfId="0" applyFont="1" applyFill="1" applyBorder="1" applyAlignment="1">
      <alignment horizontal="center" vertical="center" wrapText="1"/>
    </xf>
    <xf numFmtId="0" fontId="27" fillId="33" borderId="23" xfId="0" applyFont="1" applyFill="1" applyBorder="1" applyAlignment="1">
      <alignment horizontal="center" vertical="center" wrapText="1"/>
    </xf>
    <xf numFmtId="0" fontId="27" fillId="33" borderId="34" xfId="0" applyFont="1" applyFill="1" applyBorder="1" applyAlignment="1">
      <alignment horizontal="center" vertical="center" wrapText="1"/>
    </xf>
    <xf numFmtId="0" fontId="50" fillId="0" borderId="13" xfId="0" applyFont="1" applyFill="1" applyBorder="1" applyAlignment="1">
      <alignment horizontal="center" vertical="center"/>
    </xf>
    <xf numFmtId="0" fontId="50" fillId="0" borderId="12"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4" xfId="0" applyFont="1" applyFill="1" applyBorder="1" applyAlignment="1">
      <alignment horizontal="center" vertical="center"/>
    </xf>
    <xf numFmtId="0" fontId="27" fillId="0" borderId="28" xfId="0" applyFont="1" applyFill="1" applyBorder="1" applyAlignment="1">
      <alignment horizontal="center" vertical="center"/>
    </xf>
    <xf numFmtId="0" fontId="49" fillId="33" borderId="27" xfId="0" applyFont="1" applyFill="1" applyBorder="1" applyAlignment="1" applyProtection="1">
      <alignment horizontal="left" vertical="center"/>
    </xf>
    <xf numFmtId="0" fontId="49" fillId="33" borderId="10" xfId="0" applyFont="1" applyFill="1" applyBorder="1" applyAlignment="1" applyProtection="1">
      <alignment horizontal="left" vertical="center"/>
    </xf>
    <xf numFmtId="0" fontId="29" fillId="0" borderId="10" xfId="0" applyFont="1" applyFill="1" applyBorder="1" applyAlignment="1" applyProtection="1">
      <alignment horizontal="center" vertical="center"/>
      <protection locked="0"/>
    </xf>
    <xf numFmtId="0" fontId="29" fillId="0" borderId="28" xfId="0" applyFont="1" applyFill="1" applyBorder="1" applyAlignment="1" applyProtection="1">
      <alignment horizontal="center" vertical="center"/>
      <protection locked="0"/>
    </xf>
    <xf numFmtId="0" fontId="49" fillId="33" borderId="27" xfId="0" applyFont="1" applyFill="1" applyBorder="1" applyAlignment="1" applyProtection="1">
      <alignment horizontal="left" vertical="center" wrapText="1"/>
    </xf>
    <xf numFmtId="0" fontId="49" fillId="33" borderId="10" xfId="0" applyFont="1" applyFill="1" applyBorder="1" applyAlignment="1" applyProtection="1">
      <alignment horizontal="left" vertical="center" wrapText="1"/>
    </xf>
    <xf numFmtId="0" fontId="50" fillId="33" borderId="16" xfId="0" applyFont="1" applyFill="1" applyBorder="1" applyAlignment="1" applyProtection="1">
      <alignment horizontal="center" vertical="center"/>
    </xf>
    <xf numFmtId="0" fontId="50" fillId="33" borderId="17" xfId="0" applyFont="1" applyFill="1" applyBorder="1" applyAlignment="1" applyProtection="1">
      <alignment horizontal="center" vertical="center"/>
    </xf>
    <xf numFmtId="0" fontId="50" fillId="33" borderId="18" xfId="0" applyFont="1" applyFill="1" applyBorder="1" applyAlignment="1" applyProtection="1">
      <alignment horizontal="center" vertical="center"/>
    </xf>
    <xf numFmtId="0" fontId="50" fillId="33" borderId="19" xfId="0" applyFont="1" applyFill="1" applyBorder="1" applyAlignment="1" applyProtection="1">
      <alignment horizontal="center" vertical="center"/>
    </xf>
    <xf numFmtId="0" fontId="29" fillId="33" borderId="10" xfId="0" applyFont="1" applyFill="1" applyBorder="1" applyAlignment="1" applyProtection="1">
      <alignment horizontal="left" vertical="center"/>
      <protection locked="0"/>
    </xf>
    <xf numFmtId="0" fontId="50" fillId="0" borderId="10" xfId="0" applyFont="1" applyFill="1" applyBorder="1" applyAlignment="1" applyProtection="1">
      <alignment horizontal="left" vertical="center" wrapText="1"/>
      <protection locked="0"/>
    </xf>
    <xf numFmtId="0" fontId="50" fillId="0" borderId="10" xfId="0" applyFont="1" applyFill="1" applyBorder="1" applyAlignment="1" applyProtection="1">
      <alignment horizontal="left" vertical="center"/>
      <protection locked="0"/>
    </xf>
    <xf numFmtId="0" fontId="50" fillId="0" borderId="28" xfId="0" applyFont="1" applyFill="1" applyBorder="1" applyAlignment="1" applyProtection="1">
      <alignment horizontal="left" vertical="center"/>
      <protection locked="0"/>
    </xf>
    <xf numFmtId="0" fontId="50" fillId="33" borderId="16" xfId="0" applyFont="1" applyFill="1" applyBorder="1" applyAlignment="1" applyProtection="1">
      <alignment horizontal="center" vertical="center" wrapText="1"/>
    </xf>
    <xf numFmtId="0" fontId="50" fillId="33" borderId="17" xfId="0" applyFont="1" applyFill="1" applyBorder="1" applyAlignment="1" applyProtection="1">
      <alignment horizontal="center" vertical="center" wrapText="1"/>
    </xf>
    <xf numFmtId="0" fontId="50" fillId="33" borderId="18" xfId="0" applyFont="1" applyFill="1" applyBorder="1" applyAlignment="1" applyProtection="1">
      <alignment horizontal="center" vertical="center" wrapText="1"/>
    </xf>
    <xf numFmtId="0" fontId="50" fillId="33" borderId="19" xfId="0" applyFont="1" applyFill="1" applyBorder="1" applyAlignment="1" applyProtection="1">
      <alignment horizontal="center" vertical="center" wrapText="1"/>
    </xf>
    <xf numFmtId="0" fontId="29" fillId="33" borderId="10" xfId="0" applyFont="1" applyFill="1" applyBorder="1" applyAlignment="1" applyProtection="1">
      <alignment horizontal="left" vertical="center" wrapText="1"/>
      <protection locked="0"/>
    </xf>
    <xf numFmtId="0" fontId="50" fillId="33" borderId="10" xfId="0" applyFont="1" applyFill="1" applyBorder="1" applyAlignment="1" applyProtection="1">
      <alignment horizontal="center" vertical="center"/>
      <protection locked="0"/>
    </xf>
    <xf numFmtId="0" fontId="50" fillId="33" borderId="28" xfId="0" applyFont="1" applyFill="1" applyBorder="1" applyAlignment="1" applyProtection="1">
      <alignment horizontal="center" vertical="center"/>
      <protection locked="0"/>
    </xf>
    <xf numFmtId="22" fontId="49" fillId="33" borderId="35" xfId="0" applyNumberFormat="1" applyFont="1" applyFill="1" applyBorder="1" applyAlignment="1" applyProtection="1">
      <alignment horizontal="center" vertical="center" wrapText="1"/>
    </xf>
    <xf numFmtId="22" fontId="49" fillId="33" borderId="21" xfId="0" applyNumberFormat="1" applyFont="1" applyFill="1" applyBorder="1" applyAlignment="1" applyProtection="1">
      <alignment horizontal="center" vertical="center" wrapText="1"/>
    </xf>
    <xf numFmtId="22" fontId="49" fillId="33" borderId="36" xfId="0" applyNumberFormat="1" applyFont="1" applyFill="1" applyBorder="1" applyAlignment="1" applyProtection="1">
      <alignment horizontal="center" vertical="center" wrapText="1"/>
    </xf>
    <xf numFmtId="0" fontId="51" fillId="0" borderId="27" xfId="0" applyFont="1" applyFill="1" applyBorder="1" applyAlignment="1">
      <alignment horizontal="center" vertical="center"/>
    </xf>
    <xf numFmtId="0" fontId="51" fillId="0" borderId="10" xfId="0" applyFont="1" applyFill="1" applyBorder="1" applyAlignment="1">
      <alignment horizontal="center" vertical="center"/>
    </xf>
    <xf numFmtId="0" fontId="51" fillId="0" borderId="28"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32" xfId="0" applyFont="1" applyFill="1" applyBorder="1" applyAlignment="1">
      <alignment horizontal="center" vertical="center"/>
    </xf>
    <xf numFmtId="0" fontId="49" fillId="0" borderId="1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1" fontId="48" fillId="0" borderId="11" xfId="0" applyNumberFormat="1" applyFont="1" applyFill="1" applyBorder="1" applyAlignment="1">
      <alignment horizontal="center" vertical="center"/>
    </xf>
    <xf numFmtId="1" fontId="48" fillId="0" borderId="15" xfId="0" applyNumberFormat="1" applyFont="1" applyFill="1" applyBorder="1" applyAlignment="1">
      <alignment horizontal="center" vertical="center"/>
    </xf>
    <xf numFmtId="0" fontId="29" fillId="0" borderId="11" xfId="0" applyFont="1" applyFill="1" applyBorder="1" applyAlignment="1" applyProtection="1">
      <alignment horizontal="center" vertical="center" wrapText="1"/>
      <protection locked="0"/>
    </xf>
    <xf numFmtId="0" fontId="29" fillId="0" borderId="15" xfId="0" applyFont="1" applyFill="1" applyBorder="1" applyAlignment="1" applyProtection="1">
      <alignment horizontal="center" vertical="center" wrapText="1"/>
      <protection locked="0"/>
    </xf>
    <xf numFmtId="0" fontId="29" fillId="0" borderId="11" xfId="0" applyFont="1" applyFill="1" applyBorder="1" applyAlignment="1" applyProtection="1">
      <alignment horizontal="center" vertical="center"/>
      <protection locked="0"/>
    </xf>
    <xf numFmtId="0" fontId="29" fillId="0" borderId="15" xfId="0" applyFont="1" applyFill="1" applyBorder="1" applyAlignment="1" applyProtection="1">
      <alignment horizontal="center" vertical="center"/>
      <protection locked="0"/>
    </xf>
    <xf numFmtId="0" fontId="51" fillId="0" borderId="11"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48" fillId="0" borderId="40" xfId="0" applyFont="1" applyFill="1" applyBorder="1" applyAlignment="1">
      <alignment horizontal="center" vertical="center"/>
    </xf>
    <xf numFmtId="0" fontId="48" fillId="0" borderId="42" xfId="0" applyFont="1" applyFill="1" applyBorder="1" applyAlignment="1">
      <alignment horizontal="center" vertical="center"/>
    </xf>
    <xf numFmtId="0" fontId="49" fillId="33" borderId="27" xfId="0" applyFont="1" applyFill="1" applyBorder="1" applyAlignment="1">
      <alignment horizontal="left" vertical="center"/>
    </xf>
    <xf numFmtId="0" fontId="49" fillId="33" borderId="10" xfId="0" applyFont="1" applyFill="1" applyBorder="1" applyAlignment="1">
      <alignment horizontal="left" vertical="center"/>
    </xf>
    <xf numFmtId="0" fontId="50" fillId="33" borderId="10" xfId="0" applyFont="1" applyFill="1" applyBorder="1" applyAlignment="1">
      <alignment horizontal="center" vertical="center" wrapText="1"/>
    </xf>
    <xf numFmtId="0" fontId="50" fillId="33" borderId="10" xfId="0" applyFont="1" applyFill="1" applyBorder="1" applyAlignment="1">
      <alignment horizontal="center" vertical="center"/>
    </xf>
    <xf numFmtId="0" fontId="50" fillId="33" borderId="10" xfId="0" applyFont="1" applyFill="1" applyBorder="1" applyAlignment="1" applyProtection="1">
      <alignment horizontal="center" vertical="center" wrapText="1"/>
      <protection locked="0"/>
    </xf>
    <xf numFmtId="0" fontId="50" fillId="0" borderId="10" xfId="0" applyFont="1" applyBorder="1" applyAlignment="1" applyProtection="1">
      <alignment horizontal="center" vertical="center"/>
      <protection locked="0"/>
    </xf>
    <xf numFmtId="0" fontId="50" fillId="0" borderId="28" xfId="0" applyFont="1" applyBorder="1" applyAlignment="1" applyProtection="1">
      <alignment horizontal="center" vertical="center"/>
      <protection locked="0"/>
    </xf>
    <xf numFmtId="0" fontId="51" fillId="33" borderId="27" xfId="0" applyFont="1" applyFill="1" applyBorder="1" applyAlignment="1">
      <alignment horizontal="left" vertical="center"/>
    </xf>
    <xf numFmtId="0" fontId="51" fillId="33" borderId="10" xfId="0" applyFont="1" applyFill="1" applyBorder="1" applyAlignment="1">
      <alignment horizontal="left" vertical="center"/>
    </xf>
    <xf numFmtId="0" fontId="48" fillId="33" borderId="10" xfId="0" applyFont="1" applyFill="1" applyBorder="1" applyAlignment="1">
      <alignment horizontal="center" vertical="center" wrapText="1"/>
    </xf>
    <xf numFmtId="0" fontId="48" fillId="33" borderId="28" xfId="0" applyFont="1" applyFill="1" applyBorder="1" applyAlignment="1">
      <alignment horizontal="center" vertical="center" wrapText="1"/>
    </xf>
    <xf numFmtId="0" fontId="48" fillId="35" borderId="10" xfId="0" applyFont="1" applyFill="1" applyBorder="1" applyAlignment="1">
      <alignment horizontal="center" vertical="center" wrapText="1"/>
    </xf>
    <xf numFmtId="0" fontId="48" fillId="35" borderId="28" xfId="0" applyFont="1" applyFill="1" applyBorder="1" applyAlignment="1">
      <alignment horizontal="center" vertical="center" wrapText="1"/>
    </xf>
    <xf numFmtId="0" fontId="49" fillId="33" borderId="27" xfId="0" applyFont="1" applyFill="1" applyBorder="1" applyAlignment="1">
      <alignment horizontal="left" vertical="center" wrapText="1"/>
    </xf>
    <xf numFmtId="0" fontId="49" fillId="33" borderId="10" xfId="0" applyFont="1" applyFill="1" applyBorder="1" applyAlignment="1">
      <alignment horizontal="left" vertical="center" wrapText="1"/>
    </xf>
    <xf numFmtId="1" fontId="50" fillId="33" borderId="12" xfId="0" applyNumberFormat="1" applyFont="1" applyFill="1" applyBorder="1" applyAlignment="1">
      <alignment horizontal="center" vertical="center"/>
    </xf>
    <xf numFmtId="0" fontId="50" fillId="33" borderId="13" xfId="0" applyFont="1" applyFill="1" applyBorder="1" applyAlignment="1">
      <alignment horizontal="center" vertical="center"/>
    </xf>
    <xf numFmtId="0" fontId="50" fillId="0" borderId="12" xfId="0" applyFont="1" applyFill="1" applyBorder="1" applyAlignment="1">
      <alignment vertical="center" wrapText="1"/>
    </xf>
    <xf numFmtId="0" fontId="50" fillId="0" borderId="13" xfId="0" applyFont="1" applyFill="1" applyBorder="1" applyAlignment="1">
      <alignment vertical="center" wrapText="1"/>
    </xf>
    <xf numFmtId="0" fontId="49" fillId="34" borderId="22" xfId="0" applyFont="1" applyFill="1" applyBorder="1" applyAlignment="1">
      <alignment horizontal="center" vertical="center"/>
    </xf>
    <xf numFmtId="0" fontId="49" fillId="34" borderId="17" xfId="0" applyFont="1" applyFill="1" applyBorder="1" applyAlignment="1">
      <alignment horizontal="center" vertical="center"/>
    </xf>
    <xf numFmtId="0" fontId="49" fillId="34" borderId="23" xfId="0" applyFont="1" applyFill="1" applyBorder="1" applyAlignment="1">
      <alignment horizontal="center" vertical="center"/>
    </xf>
    <xf numFmtId="0" fontId="49" fillId="34" borderId="19" xfId="0" applyFont="1" applyFill="1" applyBorder="1" applyAlignment="1">
      <alignment horizontal="center" vertical="center"/>
    </xf>
    <xf numFmtId="0" fontId="49" fillId="34" borderId="12" xfId="0" applyFont="1" applyFill="1" applyBorder="1" applyAlignment="1">
      <alignment horizontal="left" vertical="center"/>
    </xf>
    <xf numFmtId="0" fontId="49" fillId="34" borderId="13" xfId="0" applyFont="1" applyFill="1" applyBorder="1" applyAlignment="1">
      <alignment horizontal="left" vertical="center"/>
    </xf>
    <xf numFmtId="0" fontId="49" fillId="34" borderId="12" xfId="0" applyFont="1" applyFill="1" applyBorder="1" applyAlignment="1">
      <alignment horizontal="center" vertical="center"/>
    </xf>
    <xf numFmtId="0" fontId="49" fillId="34" borderId="13" xfId="0" applyFont="1" applyFill="1" applyBorder="1" applyAlignment="1">
      <alignment horizontal="center" vertical="center"/>
    </xf>
    <xf numFmtId="1" fontId="50" fillId="33" borderId="13" xfId="0" applyNumberFormat="1" applyFont="1" applyFill="1" applyBorder="1" applyAlignment="1">
      <alignment horizontal="center" vertical="center"/>
    </xf>
    <xf numFmtId="0" fontId="50" fillId="33" borderId="12" xfId="0" applyFont="1" applyFill="1" applyBorder="1" applyAlignment="1">
      <alignment horizontal="center" vertical="center"/>
    </xf>
    <xf numFmtId="0" fontId="50" fillId="33" borderId="10" xfId="0" applyNumberFormat="1" applyFont="1" applyFill="1" applyBorder="1" applyAlignment="1">
      <alignment horizontal="center" vertical="center" wrapText="1"/>
    </xf>
    <xf numFmtId="0" fontId="49" fillId="33" borderId="27" xfId="0" applyFont="1" applyFill="1" applyBorder="1" applyAlignment="1">
      <alignment horizontal="center" vertical="center"/>
    </xf>
    <xf numFmtId="0" fontId="51" fillId="33" borderId="24" xfId="0" applyFont="1" applyFill="1" applyBorder="1" applyAlignment="1">
      <alignment horizontal="center" vertical="center" wrapText="1"/>
    </xf>
    <xf numFmtId="0" fontId="51" fillId="33" borderId="25" xfId="0" applyFont="1" applyFill="1" applyBorder="1" applyAlignment="1">
      <alignment horizontal="center" vertical="center"/>
    </xf>
    <xf numFmtId="0" fontId="51" fillId="33" borderId="26" xfId="0" applyFont="1" applyFill="1" applyBorder="1" applyAlignment="1">
      <alignment horizontal="center" vertical="center"/>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 vertical="center"/>
    </xf>
    <xf numFmtId="0" fontId="48" fillId="0" borderId="28" xfId="0" applyFont="1" applyFill="1" applyBorder="1" applyAlignment="1">
      <alignment horizontal="center" vertical="center"/>
    </xf>
    <xf numFmtId="14" fontId="48" fillId="33" borderId="10" xfId="0" applyNumberFormat="1" applyFont="1" applyFill="1" applyBorder="1" applyAlignment="1">
      <alignment horizontal="center" vertical="center" wrapText="1"/>
    </xf>
    <xf numFmtId="0" fontId="48" fillId="33" borderId="10" xfId="0" applyFont="1" applyFill="1" applyBorder="1" applyAlignment="1">
      <alignment horizontal="center" vertical="center"/>
    </xf>
    <xf numFmtId="0" fontId="37" fillId="35" borderId="27" xfId="0" applyFont="1" applyFill="1" applyBorder="1" applyAlignment="1">
      <alignment horizontal="center" vertical="center"/>
    </xf>
    <xf numFmtId="0" fontId="37" fillId="35" borderId="10" xfId="0" applyFont="1" applyFill="1" applyBorder="1" applyAlignment="1">
      <alignment horizontal="center" vertical="center"/>
    </xf>
    <xf numFmtId="0" fontId="37" fillId="35" borderId="28" xfId="0" applyFont="1" applyFill="1" applyBorder="1" applyAlignment="1">
      <alignment horizontal="center" vertical="center"/>
    </xf>
    <xf numFmtId="14" fontId="52" fillId="0" borderId="10" xfId="0" applyNumberFormat="1" applyFont="1" applyFill="1" applyBorder="1" applyAlignment="1">
      <alignment horizontal="left" vertical="center" wrapText="1"/>
    </xf>
    <xf numFmtId="14" fontId="52" fillId="0" borderId="28" xfId="0" applyNumberFormat="1" applyFont="1" applyFill="1" applyBorder="1" applyAlignment="1">
      <alignment horizontal="left" vertical="center" wrapText="1"/>
    </xf>
    <xf numFmtId="0" fontId="19" fillId="0" borderId="27" xfId="0" applyFont="1" applyBorder="1" applyAlignment="1">
      <alignment horizontal="center" vertical="center" wrapText="1"/>
    </xf>
    <xf numFmtId="0" fontId="19" fillId="0" borderId="10" xfId="0" applyFont="1" applyBorder="1" applyAlignment="1">
      <alignment horizontal="center" vertical="center" wrapText="1"/>
    </xf>
    <xf numFmtId="14" fontId="52" fillId="0" borderId="12" xfId="0" applyNumberFormat="1" applyFont="1" applyFill="1" applyBorder="1" applyAlignment="1">
      <alignment horizontal="left" vertical="center" wrapText="1"/>
    </xf>
    <xf numFmtId="14" fontId="52" fillId="0" borderId="21" xfId="0" applyNumberFormat="1" applyFont="1" applyFill="1" applyBorder="1" applyAlignment="1">
      <alignment horizontal="left" vertical="center" wrapText="1"/>
    </xf>
    <xf numFmtId="0" fontId="49" fillId="33" borderId="27"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50" fillId="0" borderId="10" xfId="0" applyNumberFormat="1" applyFont="1" applyFill="1" applyBorder="1" applyAlignment="1">
      <alignment horizontal="center" vertical="center" wrapText="1"/>
    </xf>
    <xf numFmtId="0" fontId="50" fillId="0" borderId="28" xfId="0" applyNumberFormat="1" applyFont="1" applyFill="1" applyBorder="1" applyAlignment="1">
      <alignment horizontal="center" vertical="center" wrapText="1"/>
    </xf>
    <xf numFmtId="0" fontId="50" fillId="0" borderId="45" xfId="0" applyNumberFormat="1" applyFont="1" applyFill="1" applyBorder="1" applyAlignment="1">
      <alignment horizontal="center" vertical="center" wrapText="1"/>
    </xf>
    <xf numFmtId="0" fontId="54" fillId="0" borderId="45" xfId="0" applyFont="1" applyFill="1" applyBorder="1" applyAlignment="1">
      <alignment horizontal="center" vertical="center"/>
    </xf>
    <xf numFmtId="0" fontId="50" fillId="0" borderId="16" xfId="0" applyNumberFormat="1" applyFont="1" applyFill="1" applyBorder="1" applyAlignment="1">
      <alignment horizontal="center" vertical="center" wrapText="1"/>
    </xf>
    <xf numFmtId="0" fontId="50" fillId="0" borderId="17" xfId="0" applyNumberFormat="1" applyFont="1" applyFill="1" applyBorder="1" applyAlignment="1">
      <alignment horizontal="center" vertical="center" wrapText="1"/>
    </xf>
    <xf numFmtId="0" fontId="49" fillId="37" borderId="43" xfId="0" applyFont="1" applyFill="1" applyBorder="1" applyAlignment="1">
      <alignment horizontal="center" vertical="center" wrapText="1"/>
    </xf>
    <xf numFmtId="0" fontId="49" fillId="37" borderId="44" xfId="0" applyFont="1" applyFill="1" applyBorder="1" applyAlignment="1">
      <alignment horizontal="center" vertical="center" wrapText="1"/>
    </xf>
    <xf numFmtId="0" fontId="50" fillId="0" borderId="16" xfId="0" applyFont="1" applyBorder="1" applyAlignment="1">
      <alignment horizontal="center" vertical="center"/>
    </xf>
    <xf numFmtId="0" fontId="50" fillId="0" borderId="17" xfId="0" applyFont="1" applyBorder="1" applyAlignment="1">
      <alignment horizontal="center" vertical="center"/>
    </xf>
    <xf numFmtId="0" fontId="50"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49" fillId="0" borderId="35" xfId="0" applyFont="1" applyBorder="1" applyAlignment="1">
      <alignment horizontal="center" vertical="center" wrapText="1"/>
    </xf>
    <xf numFmtId="0" fontId="49" fillId="0" borderId="21" xfId="0" applyFont="1" applyBorder="1" applyAlignment="1">
      <alignment horizontal="center" vertical="center" wrapText="1"/>
    </xf>
    <xf numFmtId="0" fontId="50" fillId="0" borderId="12" xfId="0" applyFont="1" applyBorder="1" applyAlignment="1">
      <alignment horizontal="center" vertical="center"/>
    </xf>
    <xf numFmtId="0" fontId="50" fillId="0" borderId="21" xfId="0" applyFont="1" applyBorder="1" applyAlignment="1">
      <alignment horizontal="center" vertical="center"/>
    </xf>
    <xf numFmtId="0" fontId="50" fillId="0" borderId="36" xfId="0" applyFont="1" applyBorder="1" applyAlignment="1">
      <alignment horizontal="center" vertical="center"/>
    </xf>
    <xf numFmtId="0" fontId="54" fillId="0" borderId="0" xfId="0" applyFont="1" applyFill="1" applyBorder="1" applyAlignment="1">
      <alignment horizontal="center" vertical="center"/>
    </xf>
    <xf numFmtId="0" fontId="16" fillId="35" borderId="0" xfId="0" applyFont="1" applyFill="1" applyAlignment="1">
      <alignment horizontal="center"/>
    </xf>
    <xf numFmtId="0" fontId="20" fillId="35" borderId="10" xfId="0" applyFont="1" applyFill="1" applyBorder="1" applyAlignment="1" applyProtection="1">
      <alignment horizontal="center" vertical="center"/>
      <protection hidden="1"/>
    </xf>
    <xf numFmtId="0" fontId="21" fillId="0" borderId="0" xfId="0" applyFont="1" applyFill="1" applyAlignment="1">
      <alignment horizontal="center" vertical="center"/>
    </xf>
    <xf numFmtId="0" fontId="22" fillId="0" borderId="0" xfId="0" applyFont="1" applyFill="1" applyAlignment="1">
      <alignment horizontal="center" vertical="center"/>
    </xf>
    <xf numFmtId="0" fontId="24" fillId="0" borderId="10" xfId="0" applyFont="1" applyFill="1" applyBorder="1" applyAlignment="1">
      <alignment horizontal="center"/>
    </xf>
    <xf numFmtId="0" fontId="25" fillId="0" borderId="10" xfId="0" applyFont="1" applyFill="1" applyBorder="1" applyAlignment="1">
      <alignment horizontal="center"/>
    </xf>
    <xf numFmtId="0" fontId="18" fillId="0" borderId="10" xfId="0" applyFont="1" applyFill="1" applyBorder="1" applyAlignment="1">
      <alignment horizontal="center" vertical="center"/>
    </xf>
    <xf numFmtId="2" fontId="27" fillId="0" borderId="10" xfId="0" applyNumberFormat="1" applyFont="1" applyFill="1" applyBorder="1" applyAlignment="1">
      <alignment horizontal="center" vertical="center"/>
    </xf>
    <xf numFmtId="49" fontId="28" fillId="0" borderId="11" xfId="0" applyNumberFormat="1" applyFont="1" applyFill="1" applyBorder="1" applyAlignment="1">
      <alignment horizontal="center" vertical="center" wrapText="1"/>
    </xf>
    <xf numFmtId="49" fontId="31" fillId="0" borderId="15" xfId="0" applyNumberFormat="1" applyFont="1" applyFill="1" applyBorder="1" applyAlignment="1">
      <alignment horizontal="center" vertical="center" wrapText="1"/>
    </xf>
    <xf numFmtId="0" fontId="24" fillId="0" borderId="10" xfId="0" applyFont="1" applyFill="1" applyBorder="1" applyAlignment="1">
      <alignment horizontal="center" vertical="center"/>
    </xf>
    <xf numFmtId="49" fontId="32" fillId="0" borderId="11" xfId="0" applyNumberFormat="1" applyFont="1" applyFill="1" applyBorder="1" applyAlignment="1">
      <alignment horizontal="center" vertical="center" wrapText="1"/>
    </xf>
    <xf numFmtId="49" fontId="33" fillId="0" borderId="15" xfId="0" applyNumberFormat="1" applyFont="1" applyFill="1" applyBorder="1" applyAlignment="1">
      <alignment horizontal="center" vertical="center" wrapText="1"/>
    </xf>
    <xf numFmtId="164" fontId="30" fillId="0" borderId="10" xfId="0" applyNumberFormat="1" applyFont="1" applyFill="1" applyBorder="1" applyAlignment="1">
      <alignment horizontal="center" vertical="center"/>
    </xf>
    <xf numFmtId="49" fontId="34" fillId="0" borderId="10" xfId="0" applyNumberFormat="1" applyFont="1" applyFill="1" applyBorder="1" applyAlignment="1">
      <alignment horizontal="center" vertical="center"/>
    </xf>
    <xf numFmtId="2" fontId="30" fillId="0" borderId="10" xfId="0" applyNumberFormat="1" applyFont="1" applyFill="1" applyBorder="1" applyAlignment="1">
      <alignment horizontal="center" vertical="center"/>
    </xf>
    <xf numFmtId="2" fontId="26" fillId="0" borderId="16" xfId="0" applyNumberFormat="1" applyFont="1" applyFill="1" applyBorder="1" applyAlignment="1">
      <alignment horizontal="right" vertical="center"/>
    </xf>
    <xf numFmtId="2" fontId="26" fillId="0" borderId="20" xfId="0" applyNumberFormat="1" applyFont="1" applyFill="1" applyBorder="1" applyAlignment="1">
      <alignment horizontal="right" vertical="center"/>
    </xf>
    <xf numFmtId="2" fontId="26" fillId="0" borderId="18" xfId="0" applyNumberFormat="1" applyFont="1" applyFill="1" applyBorder="1" applyAlignment="1">
      <alignment horizontal="right" vertical="center"/>
    </xf>
    <xf numFmtId="2" fontId="26" fillId="0" borderId="17" xfId="0" applyNumberFormat="1" applyFont="1" applyFill="1" applyBorder="1" applyAlignment="1">
      <alignment horizontal="left" vertical="center"/>
    </xf>
    <xf numFmtId="2" fontId="26" fillId="0" borderId="14" xfId="0" applyNumberFormat="1" applyFont="1" applyFill="1" applyBorder="1" applyAlignment="1">
      <alignment horizontal="left" vertical="center"/>
    </xf>
    <xf numFmtId="2" fontId="26" fillId="0" borderId="19" xfId="0" applyNumberFormat="1" applyFont="1" applyFill="1" applyBorder="1" applyAlignment="1">
      <alignment horizontal="left" vertical="center"/>
    </xf>
    <xf numFmtId="0" fontId="55" fillId="33" borderId="10" xfId="0" applyFont="1" applyFill="1" applyBorder="1" applyAlignment="1">
      <alignment horizontal="center" vertical="center"/>
    </xf>
    <xf numFmtId="0" fontId="56" fillId="33" borderId="10" xfId="0" applyFont="1" applyFill="1" applyBorder="1" applyAlignment="1">
      <alignment vertical="center"/>
    </xf>
    <xf numFmtId="0" fontId="55" fillId="33" borderId="10" xfId="0" applyFont="1" applyFill="1" applyBorder="1" applyAlignment="1">
      <alignment horizontal="center" vertical="center"/>
    </xf>
    <xf numFmtId="0" fontId="56" fillId="33" borderId="10" xfId="0" applyFont="1" applyFill="1" applyBorder="1" applyAlignment="1">
      <alignment horizontal="left" vertical="center"/>
    </xf>
    <xf numFmtId="0" fontId="57" fillId="0" borderId="10" xfId="0" applyFont="1" applyFill="1" applyBorder="1" applyAlignment="1">
      <alignment horizontal="center" vertical="center"/>
    </xf>
    <xf numFmtId="1" fontId="50" fillId="33" borderId="13" xfId="0" applyNumberFormat="1" applyFont="1" applyFill="1" applyBorder="1" applyAlignment="1" applyProtection="1">
      <alignment horizontal="center" vertical="center" wrapText="1"/>
    </xf>
    <xf numFmtId="14" fontId="52" fillId="0" borderId="36" xfId="0" applyNumberFormat="1" applyFont="1" applyFill="1" applyBorder="1" applyAlignment="1">
      <alignment horizontal="left" vertical="center" wrapText="1"/>
    </xf>
    <xf numFmtId="0" fontId="57" fillId="0" borderId="28" xfId="0" applyFont="1" applyFill="1" applyBorder="1" applyAlignment="1">
      <alignment horizontal="center" vertical="center"/>
    </xf>
    <xf numFmtId="0" fontId="49" fillId="34" borderId="29" xfId="0" applyFont="1" applyFill="1" applyBorder="1" applyAlignment="1">
      <alignment horizontal="center" vertical="center"/>
    </xf>
    <xf numFmtId="0" fontId="49" fillId="34" borderId="33" xfId="0"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3" xfId="42" xr:uid="{00000000-0005-0000-0000-00002200000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11</xdr:col>
      <xdr:colOff>773206</xdr:colOff>
      <xdr:row>0</xdr:row>
      <xdr:rowOff>48876</xdr:rowOff>
    </xdr:from>
    <xdr:to>
      <xdr:col>11</xdr:col>
      <xdr:colOff>1921853</xdr:colOff>
      <xdr:row>0</xdr:row>
      <xdr:rowOff>527050</xdr:rowOff>
    </xdr:to>
    <xdr:pic>
      <xdr:nvPicPr>
        <xdr:cNvPr id="2" name="Picture 17" descr="LOGO_">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11172265" y="48876"/>
          <a:ext cx="1148647" cy="478174"/>
        </a:xfrm>
        <a:prstGeom prst="rect">
          <a:avLst/>
        </a:prstGeom>
        <a:noFill/>
        <a:ln w="9525">
          <a:noFill/>
          <a:miter lim="800000"/>
          <a:headEnd/>
          <a:tailEnd/>
        </a:ln>
      </xdr:spPr>
    </xdr:pic>
    <xdr:clientData/>
  </xdr:twoCellAnchor>
  <xdr:twoCellAnchor editAs="oneCell">
    <xdr:from>
      <xdr:col>0</xdr:col>
      <xdr:colOff>68036</xdr:colOff>
      <xdr:row>156</xdr:row>
      <xdr:rowOff>394686</xdr:rowOff>
    </xdr:from>
    <xdr:to>
      <xdr:col>6</xdr:col>
      <xdr:colOff>854087</xdr:colOff>
      <xdr:row>162</xdr:row>
      <xdr:rowOff>437027</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a:stretch/>
      </xdr:blipFill>
      <xdr:spPr>
        <a:xfrm>
          <a:off x="68036" y="116902245"/>
          <a:ext cx="7375110" cy="3673048"/>
        </a:xfrm>
        <a:prstGeom prst="rect">
          <a:avLst/>
        </a:prstGeom>
      </xdr:spPr>
    </xdr:pic>
    <xdr:clientData/>
  </xdr:twoCellAnchor>
  <xdr:twoCellAnchor editAs="oneCell">
    <xdr:from>
      <xdr:col>7</xdr:col>
      <xdr:colOff>54750</xdr:colOff>
      <xdr:row>157</xdr:row>
      <xdr:rowOff>18010</xdr:rowOff>
    </xdr:from>
    <xdr:to>
      <xdr:col>11</xdr:col>
      <xdr:colOff>1959429</xdr:colOff>
      <xdr:row>162</xdr:row>
      <xdr:rowOff>217713</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3" cstate="email">
          <a:extLst>
            <a:ext uri="{28A0092B-C50C-407E-A947-70E740481C1C}">
              <a14:useLocalDpi xmlns:a14="http://schemas.microsoft.com/office/drawing/2010/main"/>
            </a:ext>
          </a:extLst>
        </a:blip>
        <a:srcRect/>
        <a:stretch/>
      </xdr:blipFill>
      <xdr:spPr>
        <a:xfrm>
          <a:off x="6382071" y="96996117"/>
          <a:ext cx="6531107" cy="3261311"/>
        </a:xfrm>
        <a:prstGeom prst="rect">
          <a:avLst/>
        </a:prstGeom>
      </xdr:spPr>
    </xdr:pic>
    <xdr:clientData/>
  </xdr:twoCellAnchor>
  <xdr:twoCellAnchor editAs="oneCell">
    <xdr:from>
      <xdr:col>0</xdr:col>
      <xdr:colOff>544928</xdr:colOff>
      <xdr:row>165</xdr:row>
      <xdr:rowOff>87728</xdr:rowOff>
    </xdr:from>
    <xdr:to>
      <xdr:col>4</xdr:col>
      <xdr:colOff>828337</xdr:colOff>
      <xdr:row>171</xdr:row>
      <xdr:rowOff>4537</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544928" y="101556192"/>
          <a:ext cx="5071887" cy="3803915"/>
        </a:xfrm>
        <a:prstGeom prst="rect">
          <a:avLst/>
        </a:prstGeom>
      </xdr:spPr>
    </xdr:pic>
    <xdr:clientData/>
  </xdr:twoCellAnchor>
  <xdr:twoCellAnchor editAs="oneCell">
    <xdr:from>
      <xdr:col>8</xdr:col>
      <xdr:colOff>40821</xdr:colOff>
      <xdr:row>172</xdr:row>
      <xdr:rowOff>95250</xdr:rowOff>
    </xdr:from>
    <xdr:to>
      <xdr:col>11</xdr:col>
      <xdr:colOff>762000</xdr:colOff>
      <xdr:row>177</xdr:row>
      <xdr:rowOff>557890</xdr:rowOff>
    </xdr:to>
    <xdr:pic>
      <xdr:nvPicPr>
        <xdr:cNvPr id="7" name="Imagen 6" descr="G:\DCIM\100_PANA\P1000775.JPG">
          <a:extLst>
            <a:ext uri="{FF2B5EF4-FFF2-40B4-BE49-F238E27FC236}">
              <a16:creationId xmlns:a16="http://schemas.microsoft.com/office/drawing/2014/main" id="{00000000-0008-0000-0000-000007000000}"/>
            </a:ext>
          </a:extLst>
        </xdr:cNvPr>
        <xdr:cNvPicPr/>
      </xdr:nvPicPr>
      <xdr:blipFill rotWithShape="1">
        <a:blip xmlns:r="http://schemas.openxmlformats.org/officeDocument/2006/relationships" r:embed="rId5" cstate="email">
          <a:extLst>
            <a:ext uri="{28A0092B-C50C-407E-A947-70E740481C1C}">
              <a14:useLocalDpi xmlns:a14="http://schemas.microsoft.com/office/drawing/2010/main"/>
            </a:ext>
          </a:extLst>
        </a:blip>
        <a:srcRect/>
        <a:stretch/>
      </xdr:blipFill>
      <xdr:spPr bwMode="auto">
        <a:xfrm>
          <a:off x="7470321" y="105673071"/>
          <a:ext cx="4245429" cy="352425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993321</xdr:colOff>
      <xdr:row>172</xdr:row>
      <xdr:rowOff>95250</xdr:rowOff>
    </xdr:from>
    <xdr:to>
      <xdr:col>4</xdr:col>
      <xdr:colOff>623454</xdr:colOff>
      <xdr:row>177</xdr:row>
      <xdr:rowOff>571496</xdr:rowOff>
    </xdr:to>
    <xdr:pic>
      <xdr:nvPicPr>
        <xdr:cNvPr id="8" name="Imagen 7" descr="G:\DCIM\100_PANA\P1000777.JPG">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6" cstate="email">
          <a:extLst>
            <a:ext uri="{28A0092B-C50C-407E-A947-70E740481C1C}">
              <a14:useLocalDpi xmlns:a14="http://schemas.microsoft.com/office/drawing/2010/main"/>
            </a:ext>
          </a:extLst>
        </a:blip>
        <a:srcRect/>
        <a:stretch>
          <a:fillRect/>
        </a:stretch>
      </xdr:blipFill>
      <xdr:spPr bwMode="auto">
        <a:xfrm>
          <a:off x="993321" y="105673071"/>
          <a:ext cx="4422322" cy="3537857"/>
        </a:xfrm>
        <a:prstGeom prst="rect">
          <a:avLst/>
        </a:prstGeom>
        <a:noFill/>
        <a:ln>
          <a:noFill/>
        </a:ln>
      </xdr:spPr>
    </xdr:pic>
    <xdr:clientData/>
  </xdr:twoCellAnchor>
  <xdr:twoCellAnchor editAs="oneCell">
    <xdr:from>
      <xdr:col>7</xdr:col>
      <xdr:colOff>101297</xdr:colOff>
      <xdr:row>165</xdr:row>
      <xdr:rowOff>149678</xdr:rowOff>
    </xdr:from>
    <xdr:to>
      <xdr:col>11</xdr:col>
      <xdr:colOff>1920899</xdr:colOff>
      <xdr:row>170</xdr:row>
      <xdr:rowOff>598716</xdr:rowOff>
    </xdr:to>
    <xdr:pic>
      <xdr:nvPicPr>
        <xdr:cNvPr id="9" name="Imagen 8">
          <a:extLst>
            <a:ext uri="{FF2B5EF4-FFF2-40B4-BE49-F238E27FC236}">
              <a16:creationId xmlns:a16="http://schemas.microsoft.com/office/drawing/2014/main" id="{00000000-0008-0000-0000-000009000000}"/>
            </a:ext>
          </a:extLst>
        </xdr:cNvPr>
        <xdr:cNvPicPr>
          <a:picLocks noChangeAspect="1"/>
        </xdr:cNvPicPr>
      </xdr:nvPicPr>
      <xdr:blipFill rotWithShape="1">
        <a:blip xmlns:r="http://schemas.openxmlformats.org/officeDocument/2006/relationships" r:embed="rId7" cstate="email">
          <a:extLst>
            <a:ext uri="{28A0092B-C50C-407E-A947-70E740481C1C}">
              <a14:useLocalDpi xmlns:a14="http://schemas.microsoft.com/office/drawing/2010/main"/>
            </a:ext>
          </a:extLst>
        </a:blip>
        <a:srcRect/>
        <a:stretch/>
      </xdr:blipFill>
      <xdr:spPr>
        <a:xfrm>
          <a:off x="6428618" y="101618142"/>
          <a:ext cx="6446030" cy="3510644"/>
        </a:xfrm>
        <a:prstGeom prst="rect">
          <a:avLst/>
        </a:prstGeom>
      </xdr:spPr>
    </xdr:pic>
    <xdr:clientData/>
  </xdr:twoCellAnchor>
  <xdr:twoCellAnchor editAs="oneCell">
    <xdr:from>
      <xdr:col>0</xdr:col>
      <xdr:colOff>2112818</xdr:colOff>
      <xdr:row>146</xdr:row>
      <xdr:rowOff>51954</xdr:rowOff>
    </xdr:from>
    <xdr:to>
      <xdr:col>10</xdr:col>
      <xdr:colOff>278309</xdr:colOff>
      <xdr:row>154</xdr:row>
      <xdr:rowOff>1541318</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8" cstate="email">
          <a:extLst>
            <a:ext uri="{28A0092B-C50C-407E-A947-70E740481C1C}">
              <a14:useLocalDpi xmlns:a14="http://schemas.microsoft.com/office/drawing/2010/main"/>
            </a:ext>
          </a:extLst>
        </a:blip>
        <a:stretch>
          <a:fillRect/>
        </a:stretch>
      </xdr:blipFill>
      <xdr:spPr>
        <a:xfrm>
          <a:off x="2112818" y="157491545"/>
          <a:ext cx="9231809" cy="52300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8</xdr:col>
      <xdr:colOff>879849</xdr:colOff>
      <xdr:row>32</xdr:row>
      <xdr:rowOff>39342</xdr:rowOff>
    </xdr:to>
    <xdr:pic>
      <xdr:nvPicPr>
        <xdr:cNvPr id="2" name="Imagen 10">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381000" y="2952750"/>
          <a:ext cx="7547349" cy="365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33</xdr:row>
      <xdr:rowOff>85725</xdr:rowOff>
    </xdr:from>
    <xdr:to>
      <xdr:col>9</xdr:col>
      <xdr:colOff>60699</xdr:colOff>
      <xdr:row>58</xdr:row>
      <xdr:rowOff>134178</xdr:rowOff>
    </xdr:to>
    <xdr:pic>
      <xdr:nvPicPr>
        <xdr:cNvPr id="3" name="Imagen 1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609600" y="6848475"/>
          <a:ext cx="7833099" cy="48109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99"/>
  <sheetViews>
    <sheetView tabSelected="1" view="pageBreakPreview" topLeftCell="A146" zoomScale="30" zoomScaleNormal="70" zoomScaleSheetLayoutView="30" zoomScalePageLayoutView="70" workbookViewId="0">
      <selection activeCell="A187" sqref="A1:L187"/>
    </sheetView>
  </sheetViews>
  <sheetFormatPr baseColWidth="10" defaultColWidth="11.42578125" defaultRowHeight="15.75" x14ac:dyDescent="0.25"/>
  <cols>
    <col min="1" max="1" width="38.28515625" style="35" bestFit="1" customWidth="1"/>
    <col min="2" max="2" width="12.140625" style="35" customWidth="1"/>
    <col min="3" max="4" width="10.85546875" style="35" customWidth="1"/>
    <col min="5" max="5" width="14.7109375" style="35" customWidth="1"/>
    <col min="6" max="6" width="11.7109375" style="35" customWidth="1"/>
    <col min="7" max="7" width="14" style="35" customWidth="1"/>
    <col min="8" max="8" width="16.5703125" style="35" customWidth="1"/>
    <col min="9" max="9" width="20.42578125" style="35" customWidth="1"/>
    <col min="10" max="10" width="16" style="35" customWidth="1"/>
    <col min="11" max="11" width="16.42578125" style="35" customWidth="1"/>
    <col min="12" max="12" width="30.28515625" style="35" customWidth="1"/>
    <col min="13" max="13" width="11.42578125" style="35"/>
    <col min="14" max="14" width="13" style="35" bestFit="1" customWidth="1"/>
    <col min="15" max="15" width="10.85546875" style="35" customWidth="1"/>
    <col min="16" max="16384" width="11.42578125" style="35"/>
  </cols>
  <sheetData>
    <row r="1" spans="1:37" ht="45.75" customHeight="1" x14ac:dyDescent="0.25">
      <c r="A1" s="244" t="s">
        <v>23</v>
      </c>
      <c r="B1" s="245"/>
      <c r="C1" s="245"/>
      <c r="D1" s="245"/>
      <c r="E1" s="245"/>
      <c r="F1" s="245"/>
      <c r="G1" s="245"/>
      <c r="H1" s="245"/>
      <c r="I1" s="245"/>
      <c r="J1" s="245"/>
      <c r="K1" s="245"/>
      <c r="L1" s="246"/>
      <c r="M1" s="27"/>
      <c r="N1" s="35" t="s">
        <v>251</v>
      </c>
    </row>
    <row r="2" spans="1:37" ht="62.25" customHeight="1" x14ac:dyDescent="0.25">
      <c r="A2" s="70" t="s">
        <v>24</v>
      </c>
      <c r="B2" s="222" t="s">
        <v>219</v>
      </c>
      <c r="C2" s="222"/>
      <c r="D2" s="222"/>
      <c r="E2" s="222"/>
      <c r="F2" s="221" t="s">
        <v>25</v>
      </c>
      <c r="G2" s="221"/>
      <c r="H2" s="247" t="s">
        <v>256</v>
      </c>
      <c r="I2" s="248"/>
      <c r="J2" s="248"/>
      <c r="K2" s="248"/>
      <c r="L2" s="249"/>
      <c r="M2" s="28"/>
      <c r="N2" s="92" t="s">
        <v>225</v>
      </c>
      <c r="T2" s="92" t="s">
        <v>254</v>
      </c>
      <c r="Z2" s="92" t="s">
        <v>252</v>
      </c>
      <c r="AF2" s="92" t="s">
        <v>253</v>
      </c>
    </row>
    <row r="3" spans="1:37" ht="61.5" customHeight="1" x14ac:dyDescent="0.25">
      <c r="A3" s="70" t="s">
        <v>236</v>
      </c>
      <c r="B3" s="250" t="s">
        <v>259</v>
      </c>
      <c r="C3" s="251"/>
      <c r="D3" s="251"/>
      <c r="E3" s="251"/>
      <c r="F3" s="221" t="s">
        <v>239</v>
      </c>
      <c r="G3" s="221"/>
      <c r="H3" s="222" t="s">
        <v>257</v>
      </c>
      <c r="I3" s="222"/>
      <c r="J3" s="222"/>
      <c r="K3" s="222"/>
      <c r="L3" s="223"/>
      <c r="M3" s="28"/>
      <c r="N3" s="269" t="s">
        <v>42</v>
      </c>
      <c r="O3" s="114" t="s">
        <v>100</v>
      </c>
      <c r="P3" s="118">
        <v>697516</v>
      </c>
      <c r="Q3" s="119"/>
      <c r="R3" s="116" t="s">
        <v>176</v>
      </c>
      <c r="T3" s="269" t="s">
        <v>42</v>
      </c>
      <c r="U3" s="114" t="s">
        <v>100</v>
      </c>
      <c r="V3" s="118">
        <v>697535</v>
      </c>
      <c r="W3" s="119"/>
      <c r="X3" s="116" t="s">
        <v>176</v>
      </c>
      <c r="Z3" s="269" t="s">
        <v>42</v>
      </c>
      <c r="AA3" s="114" t="s">
        <v>100</v>
      </c>
      <c r="AB3" s="118">
        <v>697610</v>
      </c>
      <c r="AC3" s="119"/>
      <c r="AD3" s="116" t="s">
        <v>176</v>
      </c>
      <c r="AF3" s="269" t="s">
        <v>42</v>
      </c>
      <c r="AG3" s="114" t="s">
        <v>100</v>
      </c>
      <c r="AH3" s="118">
        <v>698160</v>
      </c>
      <c r="AI3" s="119"/>
      <c r="AJ3" s="116" t="s">
        <v>176</v>
      </c>
    </row>
    <row r="4" spans="1:37" ht="95.25" customHeight="1" x14ac:dyDescent="0.25">
      <c r="A4" s="70" t="s">
        <v>26</v>
      </c>
      <c r="B4" s="255" t="s">
        <v>114</v>
      </c>
      <c r="C4" s="255"/>
      <c r="D4" s="255"/>
      <c r="E4" s="255"/>
      <c r="F4" s="255"/>
      <c r="G4" s="255"/>
      <c r="H4" s="255"/>
      <c r="I4" s="255"/>
      <c r="J4" s="255"/>
      <c r="K4" s="255"/>
      <c r="L4" s="256"/>
      <c r="M4" s="28"/>
      <c r="N4" s="270"/>
      <c r="O4" s="265"/>
      <c r="P4" s="267">
        <v>9662545</v>
      </c>
      <c r="Q4" s="268"/>
      <c r="R4" s="266"/>
      <c r="T4" s="270"/>
      <c r="U4" s="265"/>
      <c r="V4" s="267">
        <v>9662532</v>
      </c>
      <c r="W4" s="268"/>
      <c r="X4" s="266"/>
      <c r="Z4" s="270"/>
      <c r="AA4" s="265"/>
      <c r="AB4" s="267">
        <v>9662958</v>
      </c>
      <c r="AC4" s="268"/>
      <c r="AD4" s="266"/>
      <c r="AF4" s="270"/>
      <c r="AG4" s="265"/>
      <c r="AH4" s="267">
        <v>9663478</v>
      </c>
      <c r="AI4" s="268"/>
      <c r="AJ4" s="266"/>
    </row>
    <row r="5" spans="1:37" ht="276.75" hidden="1" customHeight="1" x14ac:dyDescent="0.25">
      <c r="A5" s="74" t="s">
        <v>240</v>
      </c>
      <c r="B5" s="259" t="s">
        <v>248</v>
      </c>
      <c r="C5" s="260"/>
      <c r="D5" s="260"/>
      <c r="E5" s="260"/>
      <c r="F5" s="260"/>
      <c r="G5" s="260"/>
      <c r="H5" s="260"/>
      <c r="I5" s="260"/>
      <c r="J5" s="260"/>
      <c r="K5" s="260"/>
      <c r="L5" s="309"/>
      <c r="M5" s="93"/>
      <c r="N5" s="97" t="s">
        <v>255</v>
      </c>
      <c r="O5" s="95"/>
      <c r="P5" s="95"/>
      <c r="Q5" s="95"/>
      <c r="R5" s="96"/>
      <c r="S5" s="36"/>
      <c r="T5" s="94"/>
      <c r="U5" s="95"/>
      <c r="V5" s="95"/>
      <c r="W5" s="95"/>
      <c r="X5" s="96"/>
      <c r="Y5" s="36"/>
      <c r="Z5" s="94"/>
      <c r="AA5" s="95"/>
      <c r="AB5" s="95"/>
      <c r="AC5" s="95"/>
      <c r="AD5" s="96"/>
      <c r="AE5" s="36"/>
      <c r="AF5" s="94"/>
      <c r="AG5" s="95"/>
      <c r="AH5" s="95"/>
      <c r="AI5" s="95"/>
      <c r="AJ5" s="280"/>
      <c r="AK5" s="36"/>
    </row>
    <row r="6" spans="1:37" ht="42" customHeight="1" x14ac:dyDescent="0.25">
      <c r="A6" s="257" t="s">
        <v>234</v>
      </c>
      <c r="B6" s="258"/>
      <c r="C6" s="303" t="s">
        <v>124</v>
      </c>
      <c r="D6" s="303"/>
      <c r="E6" s="303" t="s">
        <v>118</v>
      </c>
      <c r="F6" s="303"/>
      <c r="G6" s="304" t="s">
        <v>54</v>
      </c>
      <c r="H6" s="305" t="s">
        <v>220</v>
      </c>
      <c r="I6" s="306" t="s">
        <v>27</v>
      </c>
      <c r="J6" s="307" t="s">
        <v>263</v>
      </c>
      <c r="K6" s="307"/>
      <c r="L6" s="310"/>
      <c r="M6" s="93"/>
      <c r="N6" s="94"/>
      <c r="O6" s="95"/>
      <c r="P6" s="95"/>
      <c r="Q6" s="95"/>
      <c r="R6" s="96"/>
      <c r="S6" s="36"/>
      <c r="T6" s="94"/>
      <c r="U6" s="95"/>
      <c r="V6" s="95"/>
      <c r="W6" s="95"/>
      <c r="X6" s="96"/>
      <c r="Y6" s="36"/>
      <c r="Z6" s="94"/>
      <c r="AA6" s="95"/>
      <c r="AB6" s="95"/>
      <c r="AC6" s="95"/>
      <c r="AD6" s="96"/>
      <c r="AE6" s="36"/>
      <c r="AF6" s="94"/>
      <c r="AG6" s="95"/>
      <c r="AH6" s="95"/>
      <c r="AI6" s="95"/>
      <c r="AJ6" s="280"/>
      <c r="AK6" s="36"/>
    </row>
    <row r="7" spans="1:37" ht="15.6" customHeight="1" x14ac:dyDescent="0.25">
      <c r="A7" s="252" t="s">
        <v>230</v>
      </c>
      <c r="B7" s="253"/>
      <c r="C7" s="253"/>
      <c r="D7" s="253"/>
      <c r="E7" s="253"/>
      <c r="F7" s="253"/>
      <c r="G7" s="253"/>
      <c r="H7" s="253"/>
      <c r="I7" s="253"/>
      <c r="J7" s="253"/>
      <c r="K7" s="253"/>
      <c r="L7" s="254"/>
      <c r="M7" s="36"/>
      <c r="N7" s="36"/>
      <c r="O7" s="36"/>
    </row>
    <row r="8" spans="1:37" s="66" customFormat="1" ht="42" x14ac:dyDescent="0.25">
      <c r="A8" s="59" t="s">
        <v>28</v>
      </c>
      <c r="B8" s="273" t="s">
        <v>249</v>
      </c>
      <c r="C8" s="274"/>
      <c r="D8" s="60" t="s">
        <v>29</v>
      </c>
      <c r="E8" s="271" t="s">
        <v>71</v>
      </c>
      <c r="F8" s="272"/>
      <c r="G8" s="61" t="s">
        <v>30</v>
      </c>
      <c r="H8" s="101" t="s">
        <v>71</v>
      </c>
      <c r="I8" s="62" t="s">
        <v>105</v>
      </c>
      <c r="J8" s="63" t="s">
        <v>71</v>
      </c>
      <c r="K8" s="64" t="s">
        <v>106</v>
      </c>
      <c r="L8" s="65" t="s">
        <v>71</v>
      </c>
      <c r="N8" s="67"/>
      <c r="O8" s="68"/>
      <c r="P8" s="69"/>
    </row>
    <row r="9" spans="1:37" s="66" customFormat="1" ht="57.75" customHeight="1" x14ac:dyDescent="0.25">
      <c r="A9" s="275" t="s">
        <v>31</v>
      </c>
      <c r="B9" s="276"/>
      <c r="C9" s="276"/>
      <c r="D9" s="277" t="s">
        <v>221</v>
      </c>
      <c r="E9" s="278"/>
      <c r="F9" s="278"/>
      <c r="G9" s="278"/>
      <c r="H9" s="278"/>
      <c r="I9" s="278"/>
      <c r="J9" s="278"/>
      <c r="K9" s="278"/>
      <c r="L9" s="279"/>
      <c r="N9" s="67"/>
      <c r="O9" s="68"/>
      <c r="P9" s="69"/>
    </row>
    <row r="10" spans="1:37" ht="15.6" customHeight="1" x14ac:dyDescent="0.25">
      <c r="A10" s="252" t="s">
        <v>231</v>
      </c>
      <c r="B10" s="253"/>
      <c r="C10" s="253"/>
      <c r="D10" s="253"/>
      <c r="E10" s="253"/>
      <c r="F10" s="253"/>
      <c r="G10" s="253"/>
      <c r="H10" s="253"/>
      <c r="I10" s="253"/>
      <c r="J10" s="253"/>
      <c r="K10" s="253"/>
      <c r="L10" s="254"/>
      <c r="N10" s="37"/>
      <c r="O10" s="38"/>
      <c r="P10" s="39"/>
    </row>
    <row r="11" spans="1:37" s="66" customFormat="1" ht="23.25" customHeight="1" x14ac:dyDescent="0.25">
      <c r="A11" s="261" t="s">
        <v>32</v>
      </c>
      <c r="B11" s="215" t="s">
        <v>33</v>
      </c>
      <c r="C11" s="215"/>
      <c r="D11" s="215"/>
      <c r="E11" s="99" t="s">
        <v>222</v>
      </c>
      <c r="F11" s="262" t="s">
        <v>35</v>
      </c>
      <c r="G11" s="262"/>
      <c r="H11" s="262"/>
      <c r="I11" s="263" t="s">
        <v>232</v>
      </c>
      <c r="J11" s="263"/>
      <c r="K11" s="263"/>
      <c r="L11" s="264"/>
      <c r="N11" s="67"/>
      <c r="O11" s="68"/>
      <c r="P11" s="69"/>
    </row>
    <row r="12" spans="1:37" s="66" customFormat="1" ht="23.25" customHeight="1" x14ac:dyDescent="0.25">
      <c r="A12" s="261"/>
      <c r="B12" s="215" t="s">
        <v>34</v>
      </c>
      <c r="C12" s="215"/>
      <c r="D12" s="215"/>
      <c r="E12" s="99" t="s">
        <v>222</v>
      </c>
      <c r="F12" s="262"/>
      <c r="G12" s="262"/>
      <c r="H12" s="262"/>
      <c r="I12" s="263"/>
      <c r="J12" s="263"/>
      <c r="K12" s="263"/>
      <c r="L12" s="264"/>
      <c r="N12" s="67"/>
      <c r="O12" s="68"/>
      <c r="P12" s="69"/>
    </row>
    <row r="13" spans="1:37" s="66" customFormat="1" ht="29.25" customHeight="1" x14ac:dyDescent="0.25">
      <c r="A13" s="261" t="s">
        <v>86</v>
      </c>
      <c r="B13" s="262"/>
      <c r="C13" s="263" t="s">
        <v>233</v>
      </c>
      <c r="D13" s="263"/>
      <c r="E13" s="263"/>
      <c r="F13" s="262"/>
      <c r="G13" s="262"/>
      <c r="H13" s="262"/>
      <c r="I13" s="263"/>
      <c r="J13" s="263"/>
      <c r="K13" s="263"/>
      <c r="L13" s="264"/>
    </row>
    <row r="14" spans="1:37" s="66" customFormat="1" ht="29.25" customHeight="1" x14ac:dyDescent="0.25">
      <c r="A14" s="261"/>
      <c r="B14" s="262"/>
      <c r="C14" s="263"/>
      <c r="D14" s="263"/>
      <c r="E14" s="263"/>
      <c r="F14" s="262" t="s">
        <v>89</v>
      </c>
      <c r="G14" s="262"/>
      <c r="H14" s="262"/>
      <c r="I14" s="263" t="s">
        <v>71</v>
      </c>
      <c r="J14" s="263"/>
      <c r="K14" s="263"/>
      <c r="L14" s="264"/>
    </row>
    <row r="15" spans="1:37" s="66" customFormat="1" ht="37.5" customHeight="1" x14ac:dyDescent="0.25">
      <c r="A15" s="261" t="s">
        <v>85</v>
      </c>
      <c r="B15" s="262"/>
      <c r="C15" s="242" t="s">
        <v>71</v>
      </c>
      <c r="D15" s="242"/>
      <c r="E15" s="242"/>
      <c r="F15" s="262"/>
      <c r="G15" s="262"/>
      <c r="H15" s="262"/>
      <c r="I15" s="263"/>
      <c r="J15" s="263"/>
      <c r="K15" s="263"/>
      <c r="L15" s="264"/>
      <c r="N15" s="71"/>
      <c r="O15" s="71"/>
    </row>
    <row r="16" spans="1:37" ht="15.6" customHeight="1" x14ac:dyDescent="0.25">
      <c r="A16" s="132" t="s">
        <v>36</v>
      </c>
      <c r="B16" s="133"/>
      <c r="C16" s="133"/>
      <c r="D16" s="133"/>
      <c r="E16" s="133"/>
      <c r="F16" s="133"/>
      <c r="G16" s="133"/>
      <c r="H16" s="133"/>
      <c r="I16" s="133"/>
      <c r="J16" s="133"/>
      <c r="K16" s="133"/>
      <c r="L16" s="134"/>
      <c r="N16" s="36"/>
      <c r="O16" s="36"/>
    </row>
    <row r="17" spans="1:15" ht="15.6" customHeight="1" x14ac:dyDescent="0.25">
      <c r="A17" s="311" t="s">
        <v>37</v>
      </c>
      <c r="B17" s="232"/>
      <c r="C17" s="232"/>
      <c r="D17" s="232"/>
      <c r="E17" s="233"/>
      <c r="F17" s="136" t="s">
        <v>237</v>
      </c>
      <c r="G17" s="136"/>
      <c r="H17" s="136"/>
      <c r="I17" s="136"/>
      <c r="J17" s="136"/>
      <c r="K17" s="136"/>
      <c r="L17" s="137"/>
    </row>
    <row r="18" spans="1:15" ht="15.6" customHeight="1" x14ac:dyDescent="0.25">
      <c r="A18" s="312"/>
      <c r="B18" s="234"/>
      <c r="C18" s="234"/>
      <c r="D18" s="234"/>
      <c r="E18" s="235"/>
      <c r="F18" s="236" t="s">
        <v>205</v>
      </c>
      <c r="G18" s="237"/>
      <c r="H18" s="238" t="s">
        <v>206</v>
      </c>
      <c r="I18" s="239"/>
      <c r="J18" s="238" t="s">
        <v>207</v>
      </c>
      <c r="K18" s="239"/>
      <c r="L18" s="100"/>
    </row>
    <row r="19" spans="1:15" ht="39.75" customHeight="1" x14ac:dyDescent="0.25">
      <c r="A19" s="243" t="s">
        <v>38</v>
      </c>
      <c r="B19" s="242" t="s">
        <v>223</v>
      </c>
      <c r="C19" s="242"/>
      <c r="D19" s="242"/>
      <c r="E19" s="242"/>
      <c r="F19" s="230" t="s">
        <v>242</v>
      </c>
      <c r="G19" s="231"/>
      <c r="H19" s="228">
        <f>AVERAGE('Cálculos diurno '!H3:H58)</f>
        <v>78.142857142857139</v>
      </c>
      <c r="I19" s="229"/>
      <c r="J19" s="228">
        <f>AVERAGE('Cálculos nocturno'!H4:H42)</f>
        <v>99</v>
      </c>
      <c r="K19" s="229"/>
      <c r="L19" s="75" t="s">
        <v>39</v>
      </c>
      <c r="N19" s="40"/>
      <c r="O19" s="40"/>
    </row>
    <row r="20" spans="1:15" ht="39.75" customHeight="1" x14ac:dyDescent="0.25">
      <c r="A20" s="243"/>
      <c r="B20" s="242"/>
      <c r="C20" s="242"/>
      <c r="D20" s="242"/>
      <c r="E20" s="242"/>
      <c r="F20" s="230" t="s">
        <v>243</v>
      </c>
      <c r="G20" s="231"/>
      <c r="H20" s="228">
        <f>AVERAGE('Cálculos diurno '!I3:I58)</f>
        <v>8.5982142857142883</v>
      </c>
      <c r="I20" s="240"/>
      <c r="J20" s="228">
        <f>AVERAGE('Cálculos nocturno'!I4:I42)</f>
        <v>5.115384615384615</v>
      </c>
      <c r="K20" s="229"/>
      <c r="L20" s="75" t="s">
        <v>40</v>
      </c>
    </row>
    <row r="21" spans="1:15" ht="38.25" customHeight="1" x14ac:dyDescent="0.25">
      <c r="A21" s="98" t="s">
        <v>59</v>
      </c>
      <c r="B21" s="242" t="s">
        <v>224</v>
      </c>
      <c r="C21" s="242"/>
      <c r="D21" s="242"/>
      <c r="E21" s="242"/>
      <c r="F21" s="230" t="s">
        <v>244</v>
      </c>
      <c r="G21" s="231"/>
      <c r="H21" s="241" t="str">
        <f>INDEX('Cálculos diurno '!J3:J58,_xlfn.MODE.SNGL(MATCH('Cálculos diurno '!J3:J58,'Cálculos diurno '!J3:J58, 0)))</f>
        <v xml:space="preserve"> NW</v>
      </c>
      <c r="I21" s="229"/>
      <c r="J21" s="228" t="str">
        <f>INDEX('Cálculos nocturno'!J4:J42,_xlfn.MODE.SNGL(MATCH('Cálculos nocturno'!J4:J42,'Cálculos nocturno'!J4:J42, 0)))</f>
        <v xml:space="preserve"> W</v>
      </c>
      <c r="K21" s="229"/>
      <c r="L21" s="75" t="s">
        <v>71</v>
      </c>
    </row>
    <row r="22" spans="1:15" ht="27" customHeight="1" x14ac:dyDescent="0.25">
      <c r="A22" s="112" t="s">
        <v>42</v>
      </c>
      <c r="B22" s="114" t="s">
        <v>100</v>
      </c>
      <c r="C22" s="118">
        <v>697516</v>
      </c>
      <c r="D22" s="119"/>
      <c r="E22" s="116" t="s">
        <v>176</v>
      </c>
      <c r="F22" s="104" t="s">
        <v>245</v>
      </c>
      <c r="G22" s="105"/>
      <c r="H22" s="120">
        <f>AVERAGE('Cálculos diurno '!K3:K58)</f>
        <v>4.1517857142857144</v>
      </c>
      <c r="I22" s="121"/>
      <c r="J22" s="120">
        <f>AVERAGE('Cálculos nocturno'!K4:K42)</f>
        <v>1.9615384615384619</v>
      </c>
      <c r="K22" s="121"/>
      <c r="L22" s="102" t="s">
        <v>43</v>
      </c>
    </row>
    <row r="23" spans="1:15" ht="27" customHeight="1" x14ac:dyDescent="0.25">
      <c r="A23" s="113"/>
      <c r="B23" s="115"/>
      <c r="C23" s="118">
        <v>9662545</v>
      </c>
      <c r="D23" s="119"/>
      <c r="E23" s="117"/>
      <c r="F23" s="106"/>
      <c r="G23" s="107"/>
      <c r="H23" s="122"/>
      <c r="I23" s="123"/>
      <c r="J23" s="122"/>
      <c r="K23" s="123"/>
      <c r="L23" s="103"/>
    </row>
    <row r="24" spans="1:15" ht="27" customHeight="1" x14ac:dyDescent="0.25">
      <c r="A24" s="112" t="s">
        <v>173</v>
      </c>
      <c r="B24" s="114" t="s">
        <v>100</v>
      </c>
      <c r="C24" s="118">
        <v>697774</v>
      </c>
      <c r="D24" s="119"/>
      <c r="E24" s="116" t="s">
        <v>176</v>
      </c>
      <c r="F24" s="104" t="s">
        <v>246</v>
      </c>
      <c r="G24" s="105"/>
      <c r="H24" s="108">
        <f>AVERAGE('Cálculos diurno '!L3:L58)</f>
        <v>649.36785714285713</v>
      </c>
      <c r="I24" s="109"/>
      <c r="J24" s="108">
        <f>AVERAGE('Cálculos nocturno'!L4:L42)</f>
        <v>650.01025641025637</v>
      </c>
      <c r="K24" s="109"/>
      <c r="L24" s="102" t="s">
        <v>204</v>
      </c>
      <c r="N24" s="38"/>
    </row>
    <row r="25" spans="1:15" ht="41.25" customHeight="1" x14ac:dyDescent="0.25">
      <c r="A25" s="113"/>
      <c r="B25" s="115"/>
      <c r="C25" s="118">
        <v>9662919</v>
      </c>
      <c r="D25" s="119"/>
      <c r="E25" s="117"/>
      <c r="F25" s="106"/>
      <c r="G25" s="107"/>
      <c r="H25" s="110"/>
      <c r="I25" s="111"/>
      <c r="J25" s="110"/>
      <c r="K25" s="111"/>
      <c r="L25" s="103"/>
    </row>
    <row r="26" spans="1:15" ht="21" x14ac:dyDescent="0.25">
      <c r="A26" s="132" t="s">
        <v>45</v>
      </c>
      <c r="B26" s="133"/>
      <c r="C26" s="133"/>
      <c r="D26" s="133"/>
      <c r="E26" s="133"/>
      <c r="F26" s="133"/>
      <c r="G26" s="133"/>
      <c r="H26" s="133"/>
      <c r="I26" s="133"/>
      <c r="J26" s="133"/>
      <c r="K26" s="133"/>
      <c r="L26" s="134"/>
    </row>
    <row r="27" spans="1:15" ht="42" customHeight="1" x14ac:dyDescent="0.25">
      <c r="A27" s="220" t="s">
        <v>46</v>
      </c>
      <c r="B27" s="221"/>
      <c r="C27" s="221"/>
      <c r="D27" s="222" t="s">
        <v>92</v>
      </c>
      <c r="E27" s="222"/>
      <c r="F27" s="222"/>
      <c r="G27" s="222"/>
      <c r="H27" s="222"/>
      <c r="I27" s="222"/>
      <c r="J27" s="222"/>
      <c r="K27" s="222"/>
      <c r="L27" s="223"/>
    </row>
    <row r="28" spans="1:15" ht="15" customHeight="1" x14ac:dyDescent="0.25">
      <c r="A28" s="226" t="s">
        <v>47</v>
      </c>
      <c r="B28" s="227"/>
      <c r="C28" s="227"/>
      <c r="D28" s="224" t="s">
        <v>53</v>
      </c>
      <c r="E28" s="224"/>
      <c r="F28" s="224"/>
      <c r="G28" s="224"/>
      <c r="H28" s="224"/>
      <c r="I28" s="224"/>
      <c r="J28" s="224"/>
      <c r="K28" s="224"/>
      <c r="L28" s="225"/>
    </row>
    <row r="29" spans="1:15" x14ac:dyDescent="0.25">
      <c r="A29" s="226"/>
      <c r="B29" s="227"/>
      <c r="C29" s="227"/>
      <c r="D29" s="224"/>
      <c r="E29" s="224"/>
      <c r="F29" s="224"/>
      <c r="G29" s="224"/>
      <c r="H29" s="224"/>
      <c r="I29" s="224"/>
      <c r="J29" s="224"/>
      <c r="K29" s="224"/>
      <c r="L29" s="225"/>
    </row>
    <row r="30" spans="1:15" ht="22.5" customHeight="1" x14ac:dyDescent="0.25">
      <c r="A30" s="213" t="s">
        <v>48</v>
      </c>
      <c r="B30" s="214"/>
      <c r="C30" s="215" t="s">
        <v>49</v>
      </c>
      <c r="D30" s="216"/>
      <c r="E30" s="216"/>
      <c r="F30" s="217" t="s">
        <v>71</v>
      </c>
      <c r="G30" s="217"/>
      <c r="H30" s="216" t="s">
        <v>58</v>
      </c>
      <c r="I30" s="216"/>
      <c r="J30" s="218" t="s">
        <v>71</v>
      </c>
      <c r="K30" s="218"/>
      <c r="L30" s="219"/>
      <c r="N30" s="41"/>
    </row>
    <row r="31" spans="1:15" ht="21" x14ac:dyDescent="0.25">
      <c r="A31" s="132" t="s">
        <v>50</v>
      </c>
      <c r="B31" s="133"/>
      <c r="C31" s="133"/>
      <c r="D31" s="133"/>
      <c r="E31" s="133"/>
      <c r="F31" s="133"/>
      <c r="G31" s="133"/>
      <c r="H31" s="133"/>
      <c r="I31" s="133"/>
      <c r="J31" s="133"/>
      <c r="K31" s="133"/>
      <c r="L31" s="134"/>
    </row>
    <row r="32" spans="1:15" ht="33.75" customHeight="1" x14ac:dyDescent="0.25">
      <c r="A32" s="170" t="s">
        <v>51</v>
      </c>
      <c r="B32" s="171"/>
      <c r="C32" s="171"/>
      <c r="D32" s="172" t="s">
        <v>247</v>
      </c>
      <c r="E32" s="172"/>
      <c r="F32" s="172"/>
      <c r="G32" s="172"/>
      <c r="H32" s="172"/>
      <c r="I32" s="172"/>
      <c r="J32" s="172"/>
      <c r="K32" s="172"/>
      <c r="L32" s="173"/>
      <c r="N32" s="42"/>
    </row>
    <row r="33" spans="1:14" ht="21" customHeight="1" x14ac:dyDescent="0.25">
      <c r="A33" s="174" t="s">
        <v>60</v>
      </c>
      <c r="B33" s="175"/>
      <c r="C33" s="175"/>
      <c r="D33" s="176" t="s">
        <v>71</v>
      </c>
      <c r="E33" s="177"/>
      <c r="F33" s="180" t="s">
        <v>62</v>
      </c>
      <c r="G33" s="180"/>
      <c r="H33" s="180"/>
      <c r="I33" s="181" t="s">
        <v>258</v>
      </c>
      <c r="J33" s="182"/>
      <c r="K33" s="182"/>
      <c r="L33" s="183"/>
      <c r="N33" s="42"/>
    </row>
    <row r="34" spans="1:14" ht="142.5" customHeight="1" x14ac:dyDescent="0.25">
      <c r="A34" s="174"/>
      <c r="B34" s="175"/>
      <c r="C34" s="175"/>
      <c r="D34" s="178"/>
      <c r="E34" s="179"/>
      <c r="F34" s="180"/>
      <c r="G34" s="180"/>
      <c r="H34" s="180"/>
      <c r="I34" s="182"/>
      <c r="J34" s="182"/>
      <c r="K34" s="182"/>
      <c r="L34" s="183"/>
      <c r="N34" s="42"/>
    </row>
    <row r="35" spans="1:14" ht="44.25" customHeight="1" x14ac:dyDescent="0.25">
      <c r="A35" s="174" t="s">
        <v>93</v>
      </c>
      <c r="B35" s="175"/>
      <c r="C35" s="175"/>
      <c r="D35" s="184">
        <v>1.5</v>
      </c>
      <c r="E35" s="185"/>
      <c r="F35" s="188" t="s">
        <v>61</v>
      </c>
      <c r="G35" s="188"/>
      <c r="H35" s="188"/>
      <c r="I35" s="189" t="s">
        <v>71</v>
      </c>
      <c r="J35" s="189"/>
      <c r="K35" s="189"/>
      <c r="L35" s="190"/>
      <c r="N35" s="42"/>
    </row>
    <row r="36" spans="1:14" ht="39.75" customHeight="1" x14ac:dyDescent="0.25">
      <c r="A36" s="174"/>
      <c r="B36" s="175"/>
      <c r="C36" s="175"/>
      <c r="D36" s="186"/>
      <c r="E36" s="187"/>
      <c r="F36" s="188" t="s">
        <v>52</v>
      </c>
      <c r="G36" s="188"/>
      <c r="H36" s="188"/>
      <c r="I36" s="76" t="s">
        <v>57</v>
      </c>
      <c r="J36" s="63">
        <v>114</v>
      </c>
      <c r="K36" s="76" t="s">
        <v>56</v>
      </c>
      <c r="L36" s="77">
        <v>114</v>
      </c>
    </row>
    <row r="37" spans="1:14" ht="18.75" customHeight="1" x14ac:dyDescent="0.25">
      <c r="A37" s="132" t="s">
        <v>67</v>
      </c>
      <c r="B37" s="133"/>
      <c r="C37" s="133"/>
      <c r="D37" s="133"/>
      <c r="E37" s="133"/>
      <c r="F37" s="133"/>
      <c r="G37" s="133"/>
      <c r="H37" s="133"/>
      <c r="I37" s="133"/>
      <c r="J37" s="133"/>
      <c r="K37" s="133"/>
      <c r="L37" s="134"/>
    </row>
    <row r="38" spans="1:14" ht="29.25" customHeight="1" x14ac:dyDescent="0.25">
      <c r="A38" s="191" t="s">
        <v>170</v>
      </c>
      <c r="B38" s="192"/>
      <c r="C38" s="192"/>
      <c r="D38" s="192"/>
      <c r="E38" s="192"/>
      <c r="F38" s="192"/>
      <c r="G38" s="192"/>
      <c r="H38" s="192"/>
      <c r="I38" s="192"/>
      <c r="J38" s="192"/>
      <c r="K38" s="192"/>
      <c r="L38" s="193"/>
    </row>
    <row r="39" spans="1:14" ht="66.75" customHeight="1" x14ac:dyDescent="0.25">
      <c r="A39" s="78" t="s">
        <v>69</v>
      </c>
      <c r="B39" s="79" t="s">
        <v>68</v>
      </c>
      <c r="C39" s="79" t="s">
        <v>63</v>
      </c>
      <c r="D39" s="79" t="s">
        <v>72</v>
      </c>
      <c r="E39" s="80" t="s">
        <v>64</v>
      </c>
      <c r="F39" s="80" t="s">
        <v>65</v>
      </c>
      <c r="G39" s="81" t="s">
        <v>75</v>
      </c>
      <c r="H39" s="82" t="s">
        <v>73</v>
      </c>
      <c r="I39" s="82" t="s">
        <v>41</v>
      </c>
      <c r="J39" s="83" t="s">
        <v>74</v>
      </c>
      <c r="K39" s="83" t="s">
        <v>168</v>
      </c>
      <c r="L39" s="84" t="s">
        <v>66</v>
      </c>
    </row>
    <row r="40" spans="1:14" ht="111" customHeight="1" x14ac:dyDescent="0.25">
      <c r="A40" s="85">
        <f>'Cálculos diurno '!A3</f>
        <v>44012.384722222225</v>
      </c>
      <c r="B40" s="86">
        <f>IF('Cálculos diurno '!B3&lt;27,"&lt;27",'Cálculos diurno '!B3)</f>
        <v>53</v>
      </c>
      <c r="C40" s="86">
        <f>IF('Cálculos diurno '!D3&lt;27,"&lt;27",'Cálculos diurno '!D3)</f>
        <v>46.2</v>
      </c>
      <c r="D40" s="86">
        <f>IF('Cálculos diurno '!E3&lt;27,"&lt;27",'Cálculos diurno '!E3)</f>
        <v>56</v>
      </c>
      <c r="E40" s="86">
        <f>IF('Cálculos diurno '!F3&lt;27,"&lt;27",'Cálculos diurno '!F3)</f>
        <v>58.2</v>
      </c>
      <c r="F40" s="86">
        <f>IF('Cálculos diurno '!G3&lt;27,"&lt;27",'Cálculos diurno '!G3)</f>
        <v>40.9</v>
      </c>
      <c r="G40" s="86">
        <f>'Cálculos diurno '!H3</f>
        <v>68</v>
      </c>
      <c r="H40" s="86">
        <f>'Cálculos diurno '!I3</f>
        <v>9.1999999999999993</v>
      </c>
      <c r="I40" s="87" t="str">
        <f>'Cálculos diurno '!J3</f>
        <v xml:space="preserve"> NW</v>
      </c>
      <c r="J40" s="88">
        <f>IF('Cálculos diurno '!K3=0,"&lt;0.1",'Cálculos diurno '!K3)</f>
        <v>5.4</v>
      </c>
      <c r="K40" s="86">
        <f>'Cálculos diurno '!L3</f>
        <v>650.29999999999995</v>
      </c>
      <c r="L40" s="89" t="str">
        <f>'Cálculos diurno '!M3</f>
        <v>No se evidencia contribuciones adicionales de ruido a la medición.</v>
      </c>
    </row>
    <row r="41" spans="1:14" ht="111" customHeight="1" x14ac:dyDescent="0.25">
      <c r="A41" s="85">
        <f>'Cálculos diurno '!A4</f>
        <v>44012.395138888889</v>
      </c>
      <c r="B41" s="86">
        <f>IF('Cálculos diurno '!B4&lt;27,"&lt;27",'Cálculos diurno '!B4)</f>
        <v>42.2</v>
      </c>
      <c r="C41" s="86">
        <f>IF('Cálculos diurno '!D4&lt;27,"&lt;27",'Cálculos diurno '!D4)</f>
        <v>32.299999999999997</v>
      </c>
      <c r="D41" s="86">
        <f>IF('Cálculos diurno '!E4&lt;27,"&lt;27",'Cálculos diurno '!E4)</f>
        <v>44.7</v>
      </c>
      <c r="E41" s="86">
        <f>IF('Cálculos diurno '!F4&lt;27,"&lt;27",'Cálculos diurno '!F4)</f>
        <v>52.3</v>
      </c>
      <c r="F41" s="86">
        <f>IF('Cálculos diurno '!G4&lt;27,"&lt;27",'Cálculos diurno '!G4)</f>
        <v>29.6</v>
      </c>
      <c r="G41" s="86">
        <f>'Cálculos diurno '!H4</f>
        <v>66</v>
      </c>
      <c r="H41" s="86">
        <f>'Cálculos diurno '!I4</f>
        <v>9.4</v>
      </c>
      <c r="I41" s="87" t="str">
        <f>'Cálculos diurno '!J4</f>
        <v xml:space="preserve"> W</v>
      </c>
      <c r="J41" s="88">
        <f>IF('Cálculos diurno '!K4=0,"&lt;0.1",'Cálculos diurno '!K4)</f>
        <v>5.0999999999999996</v>
      </c>
      <c r="K41" s="86">
        <f>'Cálculos diurno '!L4</f>
        <v>650.20000000000005</v>
      </c>
      <c r="L41" s="89" t="str">
        <f>'Cálculos diurno '!M4</f>
        <v>No se evidencia contribuciones adicionales de ruido a la medición.</v>
      </c>
    </row>
    <row r="42" spans="1:14" ht="111" customHeight="1" x14ac:dyDescent="0.25">
      <c r="A42" s="85">
        <f>'Cálculos diurno '!A5</f>
        <v>44012.405555555553</v>
      </c>
      <c r="B42" s="86">
        <f>IF('Cálculos diurno '!B5&lt;27,"&lt;27",'Cálculos diurno '!B5)</f>
        <v>52.1</v>
      </c>
      <c r="C42" s="86">
        <f>IF('Cálculos diurno '!D5&lt;27,"&lt;27",'Cálculos diurno '!D5)</f>
        <v>44.5</v>
      </c>
      <c r="D42" s="86">
        <f>IF('Cálculos diurno '!E5&lt;27,"&lt;27",'Cálculos diurno '!E5)</f>
        <v>55.9</v>
      </c>
      <c r="E42" s="86">
        <f>IF('Cálculos diurno '!F5&lt;27,"&lt;27",'Cálculos diurno '!F5)</f>
        <v>57.9</v>
      </c>
      <c r="F42" s="86">
        <f>IF('Cálculos diurno '!G5&lt;27,"&lt;27",'Cálculos diurno '!G5)</f>
        <v>37.5</v>
      </c>
      <c r="G42" s="86">
        <f>'Cálculos diurno '!H5</f>
        <v>67</v>
      </c>
      <c r="H42" s="86">
        <f>'Cálculos diurno '!I5</f>
        <v>9.4</v>
      </c>
      <c r="I42" s="87" t="str">
        <f>'Cálculos diurno '!J5</f>
        <v xml:space="preserve"> W</v>
      </c>
      <c r="J42" s="88">
        <f>IF('Cálculos diurno '!K5=0,"&lt;0.1",'Cálculos diurno '!K5)</f>
        <v>4.8</v>
      </c>
      <c r="K42" s="86">
        <f>'Cálculos diurno '!L5</f>
        <v>650.29999999999995</v>
      </c>
      <c r="L42" s="89" t="str">
        <f>'Cálculos diurno '!M5</f>
        <v>No se evidencia contribuciones adicionales de ruido a la medición.</v>
      </c>
    </row>
    <row r="43" spans="1:14" ht="111" customHeight="1" x14ac:dyDescent="0.25">
      <c r="A43" s="85">
        <f>'Cálculos diurno '!A6</f>
        <v>44012.415972222225</v>
      </c>
      <c r="B43" s="86">
        <f>IF('Cálculos diurno '!B6&lt;27,"&lt;27",'Cálculos diurno '!B6)</f>
        <v>53.1</v>
      </c>
      <c r="C43" s="86">
        <f>IF('Cálculos diurno '!D6&lt;27,"&lt;27",'Cálculos diurno '!D6)</f>
        <v>38.1</v>
      </c>
      <c r="D43" s="86">
        <f>IF('Cálculos diurno '!E6&lt;27,"&lt;27",'Cálculos diurno '!E6)</f>
        <v>57.7</v>
      </c>
      <c r="E43" s="86">
        <f>IF('Cálculos diurno '!F6&lt;27,"&lt;27",'Cálculos diurno '!F6)</f>
        <v>62</v>
      </c>
      <c r="F43" s="86">
        <f>IF('Cálculos diurno '!G6&lt;27,"&lt;27",'Cálculos diurno '!G6)</f>
        <v>28.9</v>
      </c>
      <c r="G43" s="86">
        <f>'Cálculos diurno '!H6</f>
        <v>68</v>
      </c>
      <c r="H43" s="86">
        <f>'Cálculos diurno '!I6</f>
        <v>9.5</v>
      </c>
      <c r="I43" s="87" t="str">
        <f>'Cálculos diurno '!J6</f>
        <v xml:space="preserve"> W</v>
      </c>
      <c r="J43" s="88">
        <f>IF('Cálculos diurno '!K6=0,"&lt;0.1",'Cálculos diurno '!K6)</f>
        <v>6.8</v>
      </c>
      <c r="K43" s="86">
        <f>'Cálculos diurno '!L6</f>
        <v>650.5</v>
      </c>
      <c r="L43" s="89" t="str">
        <f>'Cálculos diurno '!M6</f>
        <v>No se evidencia contribuciones adicionales de ruido a la medición.</v>
      </c>
    </row>
    <row r="44" spans="1:14" ht="111" customHeight="1" x14ac:dyDescent="0.25">
      <c r="A44" s="85">
        <f>'Cálculos diurno '!A7</f>
        <v>44012.426388888889</v>
      </c>
      <c r="B44" s="86">
        <f>IF('Cálculos diurno '!B7&lt;27,"&lt;27",'Cálculos diurno '!B7)</f>
        <v>47</v>
      </c>
      <c r="C44" s="86">
        <f>IF('Cálculos diurno '!D7&lt;27,"&lt;27",'Cálculos diurno '!D7)</f>
        <v>41.7</v>
      </c>
      <c r="D44" s="86">
        <f>IF('Cálculos diurno '!E7&lt;27,"&lt;27",'Cálculos diurno '!E7)</f>
        <v>49.5</v>
      </c>
      <c r="E44" s="86">
        <f>IF('Cálculos diurno '!F7&lt;27,"&lt;27",'Cálculos diurno '!F7)</f>
        <v>54.2</v>
      </c>
      <c r="F44" s="86">
        <f>IF('Cálculos diurno '!G7&lt;27,"&lt;27",'Cálculos diurno '!G7)</f>
        <v>32.9</v>
      </c>
      <c r="G44" s="86">
        <f>'Cálculos diurno '!H7</f>
        <v>68</v>
      </c>
      <c r="H44" s="86">
        <f>'Cálculos diurno '!I7</f>
        <v>10.3</v>
      </c>
      <c r="I44" s="87" t="str">
        <f>'Cálculos diurno '!J7</f>
        <v xml:space="preserve"> W</v>
      </c>
      <c r="J44" s="88">
        <f>IF('Cálculos diurno '!K7=0,"&lt;0.1",'Cálculos diurno '!K7)</f>
        <v>5.8</v>
      </c>
      <c r="K44" s="86">
        <f>'Cálculos diurno '!L7</f>
        <v>650.5</v>
      </c>
      <c r="L44" s="89" t="str">
        <f>'Cálculos diurno '!M7</f>
        <v>No se evidencia contribuciones adicionales de ruido a la medición.</v>
      </c>
    </row>
    <row r="45" spans="1:14" ht="111" customHeight="1" x14ac:dyDescent="0.25">
      <c r="A45" s="85">
        <f>'Cálculos diurno '!A8</f>
        <v>44012.436805555553</v>
      </c>
      <c r="B45" s="86">
        <f>IF('Cálculos diurno '!B8&lt;27,"&lt;27",'Cálculos diurno '!B8)</f>
        <v>55.4</v>
      </c>
      <c r="C45" s="86">
        <f>IF('Cálculos diurno '!D8&lt;27,"&lt;27",'Cálculos diurno '!D8)</f>
        <v>52.1</v>
      </c>
      <c r="D45" s="86">
        <f>IF('Cálculos diurno '!E8&lt;27,"&lt;27",'Cálculos diurno '!E8)</f>
        <v>57.5</v>
      </c>
      <c r="E45" s="86">
        <f>IF('Cálculos diurno '!F8&lt;27,"&lt;27",'Cálculos diurno '!F8)</f>
        <v>59.6</v>
      </c>
      <c r="F45" s="86">
        <f>IF('Cálculos diurno '!G8&lt;27,"&lt;27",'Cálculos diurno '!G8)</f>
        <v>48.4</v>
      </c>
      <c r="G45" s="86">
        <f>'Cálculos diurno '!H8</f>
        <v>66</v>
      </c>
      <c r="H45" s="86">
        <f>'Cálculos diurno '!I8</f>
        <v>10.4</v>
      </c>
      <c r="I45" s="87" t="str">
        <f>'Cálculos diurno '!J8</f>
        <v xml:space="preserve"> NW</v>
      </c>
      <c r="J45" s="88">
        <f>IF('Cálculos diurno '!K8=0,"&lt;0.1",'Cálculos diurno '!K8)</f>
        <v>5.4</v>
      </c>
      <c r="K45" s="86">
        <f>'Cálculos diurno '!L8</f>
        <v>650.6</v>
      </c>
      <c r="L45" s="89" t="str">
        <f>'Cálculos diurno '!M8</f>
        <v>No se evidencia contribuciones adicionales de ruido a la medición.</v>
      </c>
    </row>
    <row r="46" spans="1:14" ht="111" customHeight="1" x14ac:dyDescent="0.25">
      <c r="A46" s="85">
        <f>'Cálculos diurno '!A9</f>
        <v>44012.447222222225</v>
      </c>
      <c r="B46" s="86">
        <f>IF('Cálculos diurno '!B9&lt;27,"&lt;27",'Cálculos diurno '!B9)</f>
        <v>53.8</v>
      </c>
      <c r="C46" s="86">
        <f>IF('Cálculos diurno '!D9&lt;27,"&lt;27",'Cálculos diurno '!D9)</f>
        <v>44.6</v>
      </c>
      <c r="D46" s="86">
        <f>IF('Cálculos diurno '!E9&lt;27,"&lt;27",'Cálculos diurno '!E9)</f>
        <v>57.3</v>
      </c>
      <c r="E46" s="86">
        <f>IF('Cálculos diurno '!F9&lt;27,"&lt;27",'Cálculos diurno '!F9)</f>
        <v>58.9</v>
      </c>
      <c r="F46" s="86">
        <f>IF('Cálculos diurno '!G9&lt;27,"&lt;27",'Cálculos diurno '!G9)</f>
        <v>33.1</v>
      </c>
      <c r="G46" s="86">
        <f>'Cálculos diurno '!H9</f>
        <v>67</v>
      </c>
      <c r="H46" s="86">
        <f>'Cálculos diurno '!I9</f>
        <v>10.4</v>
      </c>
      <c r="I46" s="87" t="str">
        <f>'Cálculos diurno '!J9</f>
        <v xml:space="preserve"> NW</v>
      </c>
      <c r="J46" s="88">
        <f>IF('Cálculos diurno '!K9=0,"&lt;0.1",'Cálculos diurno '!K9)</f>
        <v>4.4000000000000004</v>
      </c>
      <c r="K46" s="86">
        <f>'Cálculos diurno '!L9</f>
        <v>650.5</v>
      </c>
      <c r="L46" s="89" t="str">
        <f>'Cálculos diurno '!M9</f>
        <v>No se evidencia contribuciones adicionales de ruido a la medición.</v>
      </c>
    </row>
    <row r="47" spans="1:14" ht="111" customHeight="1" x14ac:dyDescent="0.25">
      <c r="A47" s="85">
        <f>'Cálculos diurno '!A10</f>
        <v>44012.457638888889</v>
      </c>
      <c r="B47" s="86">
        <f>IF('Cálculos diurno '!B10&lt;27,"&lt;27",'Cálculos diurno '!B10)</f>
        <v>50.8</v>
      </c>
      <c r="C47" s="86">
        <f>IF('Cálculos diurno '!D10&lt;27,"&lt;27",'Cálculos diurno '!D10)</f>
        <v>39.6</v>
      </c>
      <c r="D47" s="86">
        <f>IF('Cálculos diurno '!E10&lt;27,"&lt;27",'Cálculos diurno '!E10)</f>
        <v>55.2</v>
      </c>
      <c r="E47" s="86">
        <f>IF('Cálculos diurno '!F10&lt;27,"&lt;27",'Cálculos diurno '!F10)</f>
        <v>57.8</v>
      </c>
      <c r="F47" s="86" t="str">
        <f>IF('Cálculos diurno '!G10&lt;27,"&lt;27",'Cálculos diurno '!G10)</f>
        <v>&lt;27</v>
      </c>
      <c r="G47" s="86">
        <f>'Cálculos diurno '!H10</f>
        <v>64</v>
      </c>
      <c r="H47" s="86">
        <f>'Cálculos diurno '!I10</f>
        <v>9.5</v>
      </c>
      <c r="I47" s="87" t="str">
        <f>'Cálculos diurno '!J10</f>
        <v xml:space="preserve"> NW</v>
      </c>
      <c r="J47" s="88">
        <f>IF('Cálculos diurno '!K10=0,"&lt;0.1",'Cálculos diurno '!K10)</f>
        <v>4.4000000000000004</v>
      </c>
      <c r="K47" s="86">
        <f>'Cálculos diurno '!L10</f>
        <v>650.29999999999995</v>
      </c>
      <c r="L47" s="89" t="str">
        <f>'Cálculos diurno '!M10</f>
        <v>No se evidencia contribuciones adicionales de ruido a la medición.</v>
      </c>
    </row>
    <row r="48" spans="1:14" ht="111" customHeight="1" x14ac:dyDescent="0.25">
      <c r="A48" s="85">
        <f>'Cálculos diurno '!A11</f>
        <v>44012.468055555553</v>
      </c>
      <c r="B48" s="86">
        <f>IF('Cálculos diurno '!B11&lt;27,"&lt;27",'Cálculos diurno '!B11)</f>
        <v>54.2</v>
      </c>
      <c r="C48" s="86">
        <f>IF('Cálculos diurno '!D11&lt;27,"&lt;27",'Cálculos diurno '!D11)</f>
        <v>50.1</v>
      </c>
      <c r="D48" s="86">
        <f>IF('Cálculos diurno '!E11&lt;27,"&lt;27",'Cálculos diurno '!E11)</f>
        <v>56.5</v>
      </c>
      <c r="E48" s="86">
        <f>IF('Cálculos diurno '!F11&lt;27,"&lt;27",'Cálculos diurno '!F11)</f>
        <v>58.3</v>
      </c>
      <c r="F48" s="86">
        <f>IF('Cálculos diurno '!G11&lt;27,"&lt;27",'Cálculos diurno '!G11)</f>
        <v>45.6</v>
      </c>
      <c r="G48" s="86">
        <f>'Cálculos diurno '!H11</f>
        <v>70</v>
      </c>
      <c r="H48" s="86">
        <f>'Cálculos diurno '!I11</f>
        <v>9.9</v>
      </c>
      <c r="I48" s="87" t="str">
        <f>'Cálculos diurno '!J11</f>
        <v xml:space="preserve"> NW</v>
      </c>
      <c r="J48" s="88">
        <f>IF('Cálculos diurno '!K11=0,"&lt;0.1",'Cálculos diurno '!K11)</f>
        <v>7.1</v>
      </c>
      <c r="K48" s="86">
        <f>'Cálculos diurno '!L11</f>
        <v>650.4</v>
      </c>
      <c r="L48" s="89" t="str">
        <f>'Cálculos diurno '!M11</f>
        <v>No se evidencia contribuciones adicionales de ruido a la medición.</v>
      </c>
    </row>
    <row r="49" spans="1:12" ht="111" customHeight="1" x14ac:dyDescent="0.25">
      <c r="A49" s="85">
        <f>'Cálculos diurno '!A12</f>
        <v>44012.478472222225</v>
      </c>
      <c r="B49" s="86">
        <f>IF('Cálculos diurno '!B12&lt;27,"&lt;27",'Cálculos diurno '!B12)</f>
        <v>53.3</v>
      </c>
      <c r="C49" s="86">
        <f>IF('Cálculos diurno '!D12&lt;27,"&lt;27",'Cálculos diurno '!D12)</f>
        <v>40.299999999999997</v>
      </c>
      <c r="D49" s="86">
        <f>IF('Cálculos diurno '!E12&lt;27,"&lt;27",'Cálculos diurno '!E12)</f>
        <v>55.9</v>
      </c>
      <c r="E49" s="86">
        <f>IF('Cálculos diurno '!F12&lt;27,"&lt;27",'Cálculos diurno '!F12)</f>
        <v>57.9</v>
      </c>
      <c r="F49" s="86">
        <f>IF('Cálculos diurno '!G12&lt;27,"&lt;27",'Cálculos diurno '!G12)</f>
        <v>32.799999999999997</v>
      </c>
      <c r="G49" s="86">
        <f>'Cálculos diurno '!H12</f>
        <v>65</v>
      </c>
      <c r="H49" s="86">
        <f>'Cálculos diurno '!I12</f>
        <v>10.3</v>
      </c>
      <c r="I49" s="87" t="str">
        <f>'Cálculos diurno '!J12</f>
        <v xml:space="preserve"> W</v>
      </c>
      <c r="J49" s="88">
        <f>IF('Cálculos diurno '!K12=0,"&lt;0.1",'Cálculos diurno '!K12)</f>
        <v>4.4000000000000004</v>
      </c>
      <c r="K49" s="86">
        <f>'Cálculos diurno '!L12</f>
        <v>650.4</v>
      </c>
      <c r="L49" s="89" t="str">
        <f>'Cálculos diurno '!M12</f>
        <v>No se evidencia contribuciones adicionales de ruido a la medición.</v>
      </c>
    </row>
    <row r="50" spans="1:12" ht="111" customHeight="1" x14ac:dyDescent="0.25">
      <c r="A50" s="85">
        <f>'Cálculos diurno '!A13</f>
        <v>44012.488888888889</v>
      </c>
      <c r="B50" s="86">
        <f>IF('Cálculos diurno '!B13&lt;27,"&lt;27",'Cálculos diurno '!B13)</f>
        <v>55.3</v>
      </c>
      <c r="C50" s="86">
        <f>IF('Cálculos diurno '!D13&lt;27,"&lt;27",'Cálculos diurno '!D13)</f>
        <v>49.9</v>
      </c>
      <c r="D50" s="86">
        <f>IF('Cálculos diurno '!E13&lt;27,"&lt;27",'Cálculos diurno '!E13)</f>
        <v>58.2</v>
      </c>
      <c r="E50" s="86">
        <f>IF('Cálculos diurno '!F13&lt;27,"&lt;27",'Cálculos diurno '!F13)</f>
        <v>60</v>
      </c>
      <c r="F50" s="86">
        <f>IF('Cálculos diurno '!G13&lt;27,"&lt;27",'Cálculos diurno '!G13)</f>
        <v>43.9</v>
      </c>
      <c r="G50" s="86">
        <f>'Cálculos diurno '!H13</f>
        <v>67</v>
      </c>
      <c r="H50" s="86">
        <f>'Cálculos diurno '!I13</f>
        <v>10.7</v>
      </c>
      <c r="I50" s="87" t="str">
        <f>'Cálculos diurno '!J13</f>
        <v xml:space="preserve"> NW</v>
      </c>
      <c r="J50" s="88">
        <f>IF('Cálculos diurno '!K13=0,"&lt;0.1",'Cálculos diurno '!K13)</f>
        <v>4.4000000000000004</v>
      </c>
      <c r="K50" s="86">
        <f>'Cálculos diurno '!L13</f>
        <v>650.1</v>
      </c>
      <c r="L50" s="89" t="str">
        <f>'Cálculos diurno '!M13</f>
        <v>No se evidencia contribuciones adicionales de ruido a la medición.</v>
      </c>
    </row>
    <row r="51" spans="1:12" ht="111" customHeight="1" x14ac:dyDescent="0.25">
      <c r="A51" s="85">
        <f>'Cálculos diurno '!A14</f>
        <v>44012.499305555553</v>
      </c>
      <c r="B51" s="86">
        <f>IF('Cálculos diurno '!B14&lt;27,"&lt;27",'Cálculos diurno '!B14)</f>
        <v>56.3</v>
      </c>
      <c r="C51" s="86">
        <f>IF('Cálculos diurno '!D14&lt;27,"&lt;27",'Cálculos diurno '!D14)</f>
        <v>52.5</v>
      </c>
      <c r="D51" s="86">
        <f>IF('Cálculos diurno '!E14&lt;27,"&lt;27",'Cálculos diurno '!E14)</f>
        <v>58.8</v>
      </c>
      <c r="E51" s="86">
        <f>IF('Cálculos diurno '!F14&lt;27,"&lt;27",'Cálculos diurno '!F14)</f>
        <v>60.7</v>
      </c>
      <c r="F51" s="86">
        <f>IF('Cálculos diurno '!G14&lt;27,"&lt;27",'Cálculos diurno '!G14)</f>
        <v>47.5</v>
      </c>
      <c r="G51" s="86">
        <f>'Cálculos diurno '!H14</f>
        <v>65</v>
      </c>
      <c r="H51" s="86">
        <f>'Cálculos diurno '!I14</f>
        <v>10.4</v>
      </c>
      <c r="I51" s="87" t="str">
        <f>'Cálculos diurno '!J14</f>
        <v xml:space="preserve"> NW</v>
      </c>
      <c r="J51" s="88">
        <f>IF('Cálculos diurno '!K14=0,"&lt;0.1",'Cálculos diurno '!K14)</f>
        <v>6.5</v>
      </c>
      <c r="K51" s="86">
        <f>'Cálculos diurno '!L14</f>
        <v>650.20000000000005</v>
      </c>
      <c r="L51" s="89" t="str">
        <f>'Cálculos diurno '!M14</f>
        <v>No se evidencia contribuciones adicionales de ruido a la medición.</v>
      </c>
    </row>
    <row r="52" spans="1:12" ht="111" customHeight="1" x14ac:dyDescent="0.25">
      <c r="A52" s="85">
        <f>'Cálculos diurno '!A15</f>
        <v>44012.509722222225</v>
      </c>
      <c r="B52" s="86">
        <f>IF('Cálculos diurno '!B15&lt;27,"&lt;27",'Cálculos diurno '!B15)</f>
        <v>50.4</v>
      </c>
      <c r="C52" s="86">
        <f>IF('Cálculos diurno '!D15&lt;27,"&lt;27",'Cálculos diurno '!D15)</f>
        <v>43.8</v>
      </c>
      <c r="D52" s="86">
        <f>IF('Cálculos diurno '!E15&lt;27,"&lt;27",'Cálculos diurno '!E15)</f>
        <v>54.1</v>
      </c>
      <c r="E52" s="86">
        <f>IF('Cálculos diurno '!F15&lt;27,"&lt;27",'Cálculos diurno '!F15)</f>
        <v>56</v>
      </c>
      <c r="F52" s="86">
        <f>IF('Cálculos diurno '!G15&lt;27,"&lt;27",'Cálculos diurno '!G15)</f>
        <v>41.6</v>
      </c>
      <c r="G52" s="86">
        <f>'Cálculos diurno '!H15</f>
        <v>64</v>
      </c>
      <c r="H52" s="86">
        <f>'Cálculos diurno '!I15</f>
        <v>10.5</v>
      </c>
      <c r="I52" s="87" t="str">
        <f>'Cálculos diurno '!J15</f>
        <v xml:space="preserve"> W</v>
      </c>
      <c r="J52" s="88">
        <f>IF('Cálculos diurno '!K15=0,"&lt;0.1",'Cálculos diurno '!K15)</f>
        <v>5.4</v>
      </c>
      <c r="K52" s="86">
        <f>'Cálculos diurno '!L15</f>
        <v>650.1</v>
      </c>
      <c r="L52" s="89" t="str">
        <f>'Cálculos diurno '!M15</f>
        <v>No se evidencia contribuciones adicionales de ruido a la medición.</v>
      </c>
    </row>
    <row r="53" spans="1:12" ht="111" customHeight="1" x14ac:dyDescent="0.25">
      <c r="A53" s="85">
        <f>'Cálculos diurno '!A16</f>
        <v>44012.520138888889</v>
      </c>
      <c r="B53" s="86">
        <f>IF('Cálculos diurno '!B16&lt;27,"&lt;27",'Cálculos diurno '!B16)</f>
        <v>52.1</v>
      </c>
      <c r="C53" s="86">
        <f>IF('Cálculos diurno '!D16&lt;27,"&lt;27",'Cálculos diurno '!D16)</f>
        <v>29.8</v>
      </c>
      <c r="D53" s="86">
        <f>IF('Cálculos diurno '!E16&lt;27,"&lt;27",'Cálculos diurno '!E16)</f>
        <v>58.1</v>
      </c>
      <c r="E53" s="86">
        <f>IF('Cálculos diurno '!F16&lt;27,"&lt;27",'Cálculos diurno '!F16)</f>
        <v>59.3</v>
      </c>
      <c r="F53" s="86" t="str">
        <f>IF('Cálculos diurno '!G16&lt;27,"&lt;27",'Cálculos diurno '!G16)</f>
        <v>&lt;27</v>
      </c>
      <c r="G53" s="86">
        <f>'Cálculos diurno '!H17</f>
        <v>66</v>
      </c>
      <c r="H53" s="86">
        <f>'Cálculos diurno '!I17</f>
        <v>9.9</v>
      </c>
      <c r="I53" s="87" t="str">
        <f>'Cálculos diurno '!J17</f>
        <v xml:space="preserve"> NW</v>
      </c>
      <c r="J53" s="88">
        <f>IF('Cálculos diurno '!K17=0,"&lt;0.1",'Cálculos diurno '!K17)</f>
        <v>4.8</v>
      </c>
      <c r="K53" s="86">
        <f>'Cálculos diurno '!L17</f>
        <v>649.70000000000005</v>
      </c>
      <c r="L53" s="89" t="str">
        <f>'Cálculos diurno '!M17</f>
        <v>No se evidencia contribuciones adicionales de ruido a la medición.</v>
      </c>
    </row>
    <row r="54" spans="1:12" ht="111" customHeight="1" x14ac:dyDescent="0.25">
      <c r="A54" s="85">
        <f>'Cálculos diurno '!A17</f>
        <v>44012.530555555553</v>
      </c>
      <c r="B54" s="86">
        <f>IF('Cálculos diurno '!B17&lt;27,"&lt;27",'Cálculos diurno '!B17)</f>
        <v>50.8</v>
      </c>
      <c r="C54" s="86">
        <f>IF('Cálculos diurno '!D17&lt;27,"&lt;27",'Cálculos diurno '!D17)</f>
        <v>39.1</v>
      </c>
      <c r="D54" s="86">
        <f>IF('Cálculos diurno '!E17&lt;27,"&lt;27",'Cálculos diurno '!E17)</f>
        <v>54.8</v>
      </c>
      <c r="E54" s="86">
        <f>IF('Cálculos diurno '!F17&lt;27,"&lt;27",'Cálculos diurno '!F17)</f>
        <v>56.9</v>
      </c>
      <c r="F54" s="86">
        <f>IF('Cálculos diurno '!G17&lt;27,"&lt;27",'Cálculos diurno '!G17)</f>
        <v>33.9</v>
      </c>
      <c r="G54" s="86">
        <f>'Cálculos diurno '!H16</f>
        <v>69</v>
      </c>
      <c r="H54" s="86">
        <f>'Cálculos diurno '!I16</f>
        <v>10</v>
      </c>
      <c r="I54" s="87" t="str">
        <f>'Cálculos diurno '!J16</f>
        <v xml:space="preserve"> W</v>
      </c>
      <c r="J54" s="88">
        <f>IF('Cálculos diurno '!K16=0,"&lt;0.1",'Cálculos diurno '!K16)</f>
        <v>6.5</v>
      </c>
      <c r="K54" s="86">
        <f>'Cálculos diurno '!L16</f>
        <v>649.9</v>
      </c>
      <c r="L54" s="89" t="str">
        <f>'Cálculos diurno '!M16</f>
        <v>No se evidencia contribuciones adicionales de ruido a la medición.</v>
      </c>
    </row>
    <row r="55" spans="1:12" ht="111" customHeight="1" x14ac:dyDescent="0.25">
      <c r="A55" s="85">
        <f>'Cálculos diurno '!A18</f>
        <v>44012.540972222225</v>
      </c>
      <c r="B55" s="86">
        <f>IF('Cálculos diurno '!B18&lt;27,"&lt;27",'Cálculos diurno '!B18)</f>
        <v>55.5</v>
      </c>
      <c r="C55" s="86">
        <f>IF('Cálculos diurno '!D18&lt;27,"&lt;27",'Cálculos diurno '!D18)</f>
        <v>50.7</v>
      </c>
      <c r="D55" s="86">
        <f>IF('Cálculos diurno '!E18&lt;27,"&lt;27",'Cálculos diurno '!E18)</f>
        <v>58.1</v>
      </c>
      <c r="E55" s="86">
        <f>IF('Cálculos diurno '!F18&lt;27,"&lt;27",'Cálculos diurno '!F18)</f>
        <v>59.3</v>
      </c>
      <c r="F55" s="86">
        <f>IF('Cálculos diurno '!G18&lt;27,"&lt;27",'Cálculos diurno '!G18)</f>
        <v>41.8</v>
      </c>
      <c r="G55" s="86">
        <f>'Cálculos diurno '!H18</f>
        <v>70</v>
      </c>
      <c r="H55" s="86">
        <f>'Cálculos diurno '!I18</f>
        <v>9.5</v>
      </c>
      <c r="I55" s="87" t="str">
        <f>'Cálculos diurno '!J18</f>
        <v xml:space="preserve"> W</v>
      </c>
      <c r="J55" s="88">
        <f>IF('Cálculos diurno '!K18=0,"&lt;0.1",'Cálculos diurno '!K18)</f>
        <v>4.0999999999999996</v>
      </c>
      <c r="K55" s="86">
        <f>'Cálculos diurno '!L18</f>
        <v>649.79999999999995</v>
      </c>
      <c r="L55" s="89" t="str">
        <f>'Cálculos diurno '!M18</f>
        <v>No se evidencia contribuciones adicionales de ruido a la medición.</v>
      </c>
    </row>
    <row r="56" spans="1:12" ht="111" customHeight="1" x14ac:dyDescent="0.25">
      <c r="A56" s="85">
        <f>'Cálculos diurno '!A19</f>
        <v>44012.551388888889</v>
      </c>
      <c r="B56" s="86">
        <f>IF('Cálculos diurno '!B19&lt;27,"&lt;27",'Cálculos diurno '!B19)</f>
        <v>42.4</v>
      </c>
      <c r="C56" s="86">
        <f>IF('Cálculos diurno '!D19&lt;27,"&lt;27",'Cálculos diurno '!D19)</f>
        <v>30.8</v>
      </c>
      <c r="D56" s="86">
        <f>IF('Cálculos diurno '!E19&lt;27,"&lt;27",'Cálculos diurno '!E19)</f>
        <v>46.4</v>
      </c>
      <c r="E56" s="86">
        <f>IF('Cálculos diurno '!F19&lt;27,"&lt;27",'Cálculos diurno '!F19)</f>
        <v>50.4</v>
      </c>
      <c r="F56" s="86">
        <f>IF('Cálculos diurno '!G19&lt;27,"&lt;27",'Cálculos diurno '!G19)</f>
        <v>27.9</v>
      </c>
      <c r="G56" s="86">
        <f>'Cálculos diurno '!H19</f>
        <v>71</v>
      </c>
      <c r="H56" s="86">
        <f>'Cálculos diurno '!I19</f>
        <v>10.4</v>
      </c>
      <c r="I56" s="87" t="str">
        <f>'Cálculos diurno '!J19</f>
        <v xml:space="preserve"> W</v>
      </c>
      <c r="J56" s="88">
        <f>IF('Cálculos diurno '!K19=0,"&lt;0.1",'Cálculos diurno '!K19)</f>
        <v>4.4000000000000004</v>
      </c>
      <c r="K56" s="86">
        <f>'Cálculos diurno '!L19</f>
        <v>649.70000000000005</v>
      </c>
      <c r="L56" s="89" t="str">
        <f>'Cálculos diurno '!M19</f>
        <v>No se evidencia contribuciones adicionales de ruido a la medición.</v>
      </c>
    </row>
    <row r="57" spans="1:12" ht="111" customHeight="1" x14ac:dyDescent="0.25">
      <c r="A57" s="85">
        <f>'Cálculos diurno '!A20</f>
        <v>44012.561805555553</v>
      </c>
      <c r="B57" s="86">
        <f>IF('Cálculos diurno '!B20&lt;27,"&lt;27",'Cálculos diurno '!B20)</f>
        <v>49.49</v>
      </c>
      <c r="C57" s="86">
        <f>IF('Cálculos diurno '!D20&lt;27,"&lt;27",'Cálculos diurno '!D20)</f>
        <v>30.1</v>
      </c>
      <c r="D57" s="86">
        <f>IF('Cálculos diurno '!E20&lt;27,"&lt;27",'Cálculos diurno '!E20)</f>
        <v>54.1</v>
      </c>
      <c r="E57" s="86">
        <f>IF('Cálculos diurno '!F20&lt;27,"&lt;27",'Cálculos diurno '!F20)</f>
        <v>57.2</v>
      </c>
      <c r="F57" s="86" t="str">
        <f>IF('Cálculos diurno '!G20&lt;27,"&lt;27",'Cálculos diurno '!G20)</f>
        <v>&lt;27</v>
      </c>
      <c r="G57" s="86">
        <f>'Cálculos diurno '!H20</f>
        <v>70</v>
      </c>
      <c r="H57" s="86">
        <f>'Cálculos diurno '!I20</f>
        <v>11</v>
      </c>
      <c r="I57" s="87" t="str">
        <f>'Cálculos diurno '!J20</f>
        <v xml:space="preserve"> NW</v>
      </c>
      <c r="J57" s="88">
        <f>IF('Cálculos diurno '!K20=0,"&lt;0.1",'Cálculos diurno '!K20)</f>
        <v>4.4000000000000004</v>
      </c>
      <c r="K57" s="86">
        <f>'Cálculos diurno '!L20</f>
        <v>649.20000000000005</v>
      </c>
      <c r="L57" s="89" t="str">
        <f>'Cálculos diurno '!M20</f>
        <v>No se evidencia contribuciones adicionales de ruido a la medición.</v>
      </c>
    </row>
    <row r="58" spans="1:12" ht="111" customHeight="1" x14ac:dyDescent="0.25">
      <c r="A58" s="85">
        <f>'Cálculos diurno '!A21</f>
        <v>44012.572222222225</v>
      </c>
      <c r="B58" s="86">
        <f>IF('Cálculos diurno '!B21&lt;27,"&lt;27",'Cálculos diurno '!B21)</f>
        <v>46.9</v>
      </c>
      <c r="C58" s="86">
        <f>IF('Cálculos diurno '!D21&lt;27,"&lt;27",'Cálculos diurno '!D21)</f>
        <v>34.1</v>
      </c>
      <c r="D58" s="86">
        <f>IF('Cálculos diurno '!E21&lt;27,"&lt;27",'Cálculos diurno '!E21)</f>
        <v>52.4</v>
      </c>
      <c r="E58" s="86">
        <f>IF('Cálculos diurno '!F21&lt;27,"&lt;27",'Cálculos diurno '!F21)</f>
        <v>55.9</v>
      </c>
      <c r="F58" s="86">
        <f>IF('Cálculos diurno '!G21&lt;27,"&lt;27",'Cálculos diurno '!G21)</f>
        <v>30.3</v>
      </c>
      <c r="G58" s="86">
        <f>'Cálculos diurno '!H21</f>
        <v>66</v>
      </c>
      <c r="H58" s="86">
        <f>'Cálculos diurno '!I21</f>
        <v>10.6</v>
      </c>
      <c r="I58" s="87" t="str">
        <f>'Cálculos diurno '!J21</f>
        <v xml:space="preserve"> NW</v>
      </c>
      <c r="J58" s="88">
        <f>IF('Cálculos diurno '!K21=0,"&lt;0.1",'Cálculos diurno '!K21)</f>
        <v>4.4000000000000004</v>
      </c>
      <c r="K58" s="86">
        <f>'Cálculos diurno '!L21</f>
        <v>649</v>
      </c>
      <c r="L58" s="89" t="str">
        <f>'Cálculos diurno '!M21</f>
        <v>No se evidencia contribuciones adicionales de ruido a la medición.</v>
      </c>
    </row>
    <row r="59" spans="1:12" ht="111" customHeight="1" x14ac:dyDescent="0.25">
      <c r="A59" s="85">
        <f>'Cálculos diurno '!A22</f>
        <v>44012.582638888889</v>
      </c>
      <c r="B59" s="86">
        <f>IF('Cálculos diurno '!B22&lt;27,"&lt;27",'Cálculos diurno '!B22)</f>
        <v>49.1</v>
      </c>
      <c r="C59" s="86">
        <f>IF('Cálculos diurno '!D22&lt;27,"&lt;27",'Cálculos diurno '!D22)</f>
        <v>42.6</v>
      </c>
      <c r="D59" s="86">
        <f>IF('Cálculos diurno '!E22&lt;27,"&lt;27",'Cálculos diurno '!E22)</f>
        <v>52.6</v>
      </c>
      <c r="E59" s="86">
        <f>IF('Cálculos diurno '!F22&lt;27,"&lt;27",'Cálculos diurno '!F22)</f>
        <v>55.6</v>
      </c>
      <c r="F59" s="86">
        <f>IF('Cálculos diurno '!G22&lt;27,"&lt;27",'Cálculos diurno '!G22)</f>
        <v>40</v>
      </c>
      <c r="G59" s="86">
        <f>'Cálculos diurno '!H22</f>
        <v>64</v>
      </c>
      <c r="H59" s="86">
        <f>'Cálculos diurno '!I22</f>
        <v>10.4</v>
      </c>
      <c r="I59" s="87" t="str">
        <f>'Cálculos diurno '!J22</f>
        <v xml:space="preserve"> NW</v>
      </c>
      <c r="J59" s="88">
        <f>IF('Cálculos diurno '!K22=0,"&lt;0.1",'Cálculos diurno '!K22)</f>
        <v>4.0999999999999996</v>
      </c>
      <c r="K59" s="86">
        <f>'Cálculos diurno '!L22</f>
        <v>648.79999999999995</v>
      </c>
      <c r="L59" s="89" t="str">
        <f>'Cálculos diurno '!M22</f>
        <v>No se evidencia contribuciones adicionales de ruido a la medición.</v>
      </c>
    </row>
    <row r="60" spans="1:12" ht="111" customHeight="1" x14ac:dyDescent="0.25">
      <c r="A60" s="85">
        <f>'Cálculos diurno '!A23</f>
        <v>44012.593055555553</v>
      </c>
      <c r="B60" s="86">
        <f>IF('Cálculos diurno '!B23&lt;27,"&lt;27",'Cálculos diurno '!B23)</f>
        <v>53.3</v>
      </c>
      <c r="C60" s="86">
        <f>IF('Cálculos diurno '!D23&lt;27,"&lt;27",'Cálculos diurno '!D23)</f>
        <v>49.3</v>
      </c>
      <c r="D60" s="86">
        <f>IF('Cálculos diurno '!E23&lt;27,"&lt;27",'Cálculos diurno '!E23)</f>
        <v>55.6</v>
      </c>
      <c r="E60" s="86">
        <f>IF('Cálculos diurno '!F23&lt;27,"&lt;27",'Cálculos diurno '!F23)</f>
        <v>58.3</v>
      </c>
      <c r="F60" s="86">
        <f>IF('Cálculos diurno '!G23&lt;27,"&lt;27",'Cálculos diurno '!G23)</f>
        <v>46.6</v>
      </c>
      <c r="G60" s="86">
        <f>'Cálculos diurno '!H23</f>
        <v>68</v>
      </c>
      <c r="H60" s="86">
        <f>'Cálculos diurno '!I23</f>
        <v>10.7</v>
      </c>
      <c r="I60" s="87" t="str">
        <f>'Cálculos diurno '!J23</f>
        <v xml:space="preserve"> NW</v>
      </c>
      <c r="J60" s="88">
        <f>IF('Cálculos diurno '!K23=0,"&lt;0.1",'Cálculos diurno '!K23)</f>
        <v>5.0999999999999996</v>
      </c>
      <c r="K60" s="86">
        <f>'Cálculos diurno '!L23</f>
        <v>648.79999999999995</v>
      </c>
      <c r="L60" s="89" t="str">
        <f>'Cálculos diurno '!M23</f>
        <v>No se evidencia contribuciones adicionales de ruido a la medición.</v>
      </c>
    </row>
    <row r="61" spans="1:12" ht="111" customHeight="1" x14ac:dyDescent="0.25">
      <c r="A61" s="85">
        <f>'Cálculos diurno '!A24</f>
        <v>44012.603472222225</v>
      </c>
      <c r="B61" s="86">
        <f>IF('Cálculos diurno '!B24&lt;27,"&lt;27",'Cálculos diurno '!B24)</f>
        <v>53.7</v>
      </c>
      <c r="C61" s="86">
        <f>IF('Cálculos diurno '!D24&lt;27,"&lt;27",'Cálculos diurno '!D24)</f>
        <v>48.7</v>
      </c>
      <c r="D61" s="86">
        <f>IF('Cálculos diurno '!E24&lt;27,"&lt;27",'Cálculos diurno '!E24)</f>
        <v>56.1</v>
      </c>
      <c r="E61" s="86">
        <f>IF('Cálculos diurno '!F24&lt;27,"&lt;27",'Cálculos diurno '!F24)</f>
        <v>57.7</v>
      </c>
      <c r="F61" s="86">
        <f>IF('Cálculos diurno '!G24&lt;27,"&lt;27",'Cálculos diurno '!G24)</f>
        <v>42.5</v>
      </c>
      <c r="G61" s="86">
        <f>'Cálculos diurno '!H24</f>
        <v>63</v>
      </c>
      <c r="H61" s="86">
        <f>'Cálculos diurno '!I24</f>
        <v>10.7</v>
      </c>
      <c r="I61" s="86" t="str">
        <f>'Cálculos diurno '!J24</f>
        <v xml:space="preserve"> NW</v>
      </c>
      <c r="J61" s="88">
        <f>'Cálculos diurno '!K24</f>
        <v>4.4000000000000004</v>
      </c>
      <c r="K61" s="86">
        <f>'Cálculos diurno '!L24</f>
        <v>648.5</v>
      </c>
      <c r="L61" s="89" t="str">
        <f>'Cálculos diurno '!M24</f>
        <v>No se evidencia contribuciones adicionales de ruido a la medición.</v>
      </c>
    </row>
    <row r="62" spans="1:12" ht="111" customHeight="1" x14ac:dyDescent="0.25">
      <c r="A62" s="85">
        <f>'Cálculos diurno '!A25</f>
        <v>44012.613888888889</v>
      </c>
      <c r="B62" s="86">
        <f>IF('Cálculos diurno '!B25&lt;27,"&lt;27",'Cálculos diurno '!B25)</f>
        <v>52.9</v>
      </c>
      <c r="C62" s="86">
        <f>IF('Cálculos diurno '!D25&lt;27,"&lt;27",'Cálculos diurno '!D25)</f>
        <v>47.1</v>
      </c>
      <c r="D62" s="86">
        <f>IF('Cálculos diurno '!E25&lt;27,"&lt;27",'Cálculos diurno '!E25)</f>
        <v>55.5</v>
      </c>
      <c r="E62" s="86">
        <f>IF('Cálculos diurno '!F25&lt;27,"&lt;27",'Cálculos diurno '!F25)</f>
        <v>59.3</v>
      </c>
      <c r="F62" s="86">
        <f>IF('Cálculos diurno '!G25&lt;27,"&lt;27",'Cálculos diurno '!G25)</f>
        <v>41.9</v>
      </c>
      <c r="G62" s="86">
        <f>'Cálculos diurno '!H25</f>
        <v>65</v>
      </c>
      <c r="H62" s="86">
        <f>'Cálculos diurno '!I25</f>
        <v>11.7</v>
      </c>
      <c r="I62" s="86" t="str">
        <f>'Cálculos diurno '!J25</f>
        <v xml:space="preserve"> NW</v>
      </c>
      <c r="J62" s="88">
        <f>'Cálculos diurno '!K25</f>
        <v>5.4</v>
      </c>
      <c r="K62" s="86">
        <f>'Cálculos diurno '!L25</f>
        <v>648.5</v>
      </c>
      <c r="L62" s="89" t="str">
        <f>'Cálculos diurno '!M25</f>
        <v>No se evidencia contribuciones adicionales de ruido a la medición.</v>
      </c>
    </row>
    <row r="63" spans="1:12" ht="111" customHeight="1" x14ac:dyDescent="0.25">
      <c r="A63" s="85">
        <f>'Cálculos diurno '!A26</f>
        <v>44012.624305555553</v>
      </c>
      <c r="B63" s="86">
        <f>IF('Cálculos diurno '!B26&lt;27,"&lt;27",'Cálculos diurno '!B26)</f>
        <v>52.6</v>
      </c>
      <c r="C63" s="86">
        <f>IF('Cálculos diurno '!D26&lt;27,"&lt;27",'Cálculos diurno '!D26)</f>
        <v>45.4</v>
      </c>
      <c r="D63" s="86">
        <f>IF('Cálculos diurno '!E26&lt;27,"&lt;27",'Cálculos diurno '!E26)</f>
        <v>56.9</v>
      </c>
      <c r="E63" s="86">
        <f>IF('Cálculos diurno '!F26&lt;27,"&lt;27",'Cálculos diurno '!F26)</f>
        <v>60.6</v>
      </c>
      <c r="F63" s="86">
        <f>IF('Cálculos diurno '!G26&lt;27,"&lt;27",'Cálculos diurno '!G26)</f>
        <v>42.3</v>
      </c>
      <c r="G63" s="86">
        <f>'Cálculos diurno '!H26</f>
        <v>68</v>
      </c>
      <c r="H63" s="86">
        <f>'Cálculos diurno '!I26</f>
        <v>10.199999999999999</v>
      </c>
      <c r="I63" s="87" t="str">
        <f>'Cálculos diurno '!J26</f>
        <v xml:space="preserve"> W</v>
      </c>
      <c r="J63" s="88">
        <f>IF('Cálculos diurno '!K26=0,"&lt;0.1",'Cálculos diurno '!K26)</f>
        <v>4.0999999999999996</v>
      </c>
      <c r="K63" s="86">
        <f>'Cálculos diurno '!L26</f>
        <v>648.20000000000005</v>
      </c>
      <c r="L63" s="89" t="str">
        <f>'Cálculos diurno '!M26</f>
        <v>No se evidencia contribuciones adicionales de ruido a la medición.</v>
      </c>
    </row>
    <row r="64" spans="1:12" ht="111" customHeight="1" x14ac:dyDescent="0.25">
      <c r="A64" s="85">
        <f>'Cálculos diurno '!A27</f>
        <v>44012.634722222225</v>
      </c>
      <c r="B64" s="86">
        <f>IF('Cálculos diurno '!B27&lt;27,"&lt;27",'Cálculos diurno '!B27)</f>
        <v>51.7</v>
      </c>
      <c r="C64" s="86">
        <f>IF('Cálculos diurno '!D27&lt;27,"&lt;27",'Cálculos diurno '!D27)</f>
        <v>43.4</v>
      </c>
      <c r="D64" s="86">
        <f>IF('Cálculos diurno '!E27&lt;27,"&lt;27",'Cálculos diurno '!E27)</f>
        <v>55.8</v>
      </c>
      <c r="E64" s="86">
        <f>IF('Cálculos diurno '!F27&lt;27,"&lt;27",'Cálculos diurno '!F27)</f>
        <v>57.9</v>
      </c>
      <c r="F64" s="86">
        <f>IF('Cálculos diurno '!G27&lt;27,"&lt;27",'Cálculos diurno '!G27)</f>
        <v>38.6</v>
      </c>
      <c r="G64" s="86">
        <f>'Cálculos diurno '!H27</f>
        <v>65</v>
      </c>
      <c r="H64" s="86">
        <f>'Cálculos diurno '!I27</f>
        <v>10.4</v>
      </c>
      <c r="I64" s="87" t="str">
        <f>'Cálculos diurno '!J27</f>
        <v xml:space="preserve"> W</v>
      </c>
      <c r="J64" s="88">
        <f>IF('Cálculos diurno '!K27=0,"&lt;0.1",'Cálculos diurno '!K27)</f>
        <v>5.8</v>
      </c>
      <c r="K64" s="86">
        <f>'Cálculos diurno '!L27</f>
        <v>648.20000000000005</v>
      </c>
      <c r="L64" s="89" t="str">
        <f>'Cálculos diurno '!M27</f>
        <v>No se evidencia contribuciones adicionales de ruido a la medición.</v>
      </c>
    </row>
    <row r="65" spans="1:12" ht="111" customHeight="1" x14ac:dyDescent="0.25">
      <c r="A65" s="85">
        <f>'Cálculos diurno '!A28</f>
        <v>44012.645138888889</v>
      </c>
      <c r="B65" s="86">
        <f>IF('Cálculos diurno '!B28&lt;27,"&lt;27",'Cálculos diurno '!B28)</f>
        <v>55.3</v>
      </c>
      <c r="C65" s="86">
        <f>IF('Cálculos diurno '!D28&lt;27,"&lt;27",'Cálculos diurno '!D28)</f>
        <v>48.9</v>
      </c>
      <c r="D65" s="86">
        <f>IF('Cálculos diurno '!E28&lt;27,"&lt;27",'Cálculos diurno '!E28)</f>
        <v>57.8</v>
      </c>
      <c r="E65" s="86">
        <f>IF('Cálculos diurno '!F28&lt;27,"&lt;27",'Cálculos diurno '!F28)</f>
        <v>59.3</v>
      </c>
      <c r="F65" s="86">
        <f>IF('Cálculos diurno '!G28&lt;27,"&lt;27",'Cálculos diurno '!G28)</f>
        <v>45.4</v>
      </c>
      <c r="G65" s="86">
        <f>'Cálculos diurno '!H28</f>
        <v>63</v>
      </c>
      <c r="H65" s="86">
        <f>'Cálculos diurno '!I28</f>
        <v>11.6</v>
      </c>
      <c r="I65" s="87" t="str">
        <f>'Cálculos diurno '!J28</f>
        <v xml:space="preserve"> W</v>
      </c>
      <c r="J65" s="88">
        <f>IF('Cálculos diurno '!K28=0,"&lt;0.1",'Cálculos diurno '!K28)</f>
        <v>4.4000000000000004</v>
      </c>
      <c r="K65" s="86">
        <f>'Cálculos diurno '!L28</f>
        <v>648</v>
      </c>
      <c r="L65" s="89" t="str">
        <f>'Cálculos diurno '!M28</f>
        <v>No se evidencia contribuciones adicionales de ruido a la medición.</v>
      </c>
    </row>
    <row r="66" spans="1:12" ht="111" customHeight="1" x14ac:dyDescent="0.25">
      <c r="A66" s="85">
        <f>'Cálculos diurno '!A29</f>
        <v>44012.655555555553</v>
      </c>
      <c r="B66" s="86">
        <f>IF('Cálculos diurno '!B29&lt;27,"&lt;27",'Cálculos diurno '!B29)</f>
        <v>52</v>
      </c>
      <c r="C66" s="86">
        <f>IF('Cálculos diurno '!D29&lt;27,"&lt;27",'Cálculos diurno '!D29)</f>
        <v>44.2</v>
      </c>
      <c r="D66" s="86">
        <f>IF('Cálculos diurno '!E29&lt;27,"&lt;27",'Cálculos diurno '!E29)</f>
        <v>55.6</v>
      </c>
      <c r="E66" s="86">
        <f>IF('Cálculos diurno '!F29&lt;27,"&lt;27",'Cálculos diurno '!F29)</f>
        <v>58.1</v>
      </c>
      <c r="F66" s="86">
        <f>IF('Cálculos diurno '!G29&lt;27,"&lt;27",'Cálculos diurno '!G29)</f>
        <v>39.299999999999997</v>
      </c>
      <c r="G66" s="86">
        <f>'Cálculos diurno '!H29</f>
        <v>64</v>
      </c>
      <c r="H66" s="86">
        <f>'Cálculos diurno '!I29</f>
        <v>10.8</v>
      </c>
      <c r="I66" s="87" t="str">
        <f>'Cálculos diurno '!J29</f>
        <v xml:space="preserve"> N</v>
      </c>
      <c r="J66" s="88">
        <f>IF('Cálculos diurno '!K29=0,"&lt;0.1",'Cálculos diurno '!K29)</f>
        <v>4.0999999999999996</v>
      </c>
      <c r="K66" s="86">
        <f>'Cálculos diurno '!L29</f>
        <v>647.9</v>
      </c>
      <c r="L66" s="89" t="str">
        <f>'Cálculos diurno '!M29</f>
        <v>No se evidencia contribuciones adicionales de ruido a la medición.</v>
      </c>
    </row>
    <row r="67" spans="1:12" ht="111" customHeight="1" x14ac:dyDescent="0.25">
      <c r="A67" s="85">
        <f>'Cálculos diurno '!A30</f>
        <v>44012.665972222225</v>
      </c>
      <c r="B67" s="86">
        <f>IF('Cálculos diurno '!B30&lt;27,"&lt;27",'Cálculos diurno '!B30)</f>
        <v>51.8</v>
      </c>
      <c r="C67" s="86">
        <f>IF('Cálculos diurno '!D30&lt;27,"&lt;27",'Cálculos diurno '!D30)</f>
        <v>42.6</v>
      </c>
      <c r="D67" s="86">
        <f>IF('Cálculos diurno '!E30&lt;27,"&lt;27",'Cálculos diurno '!E30)</f>
        <v>54.3</v>
      </c>
      <c r="E67" s="86">
        <f>IF('Cálculos diurno '!F30&lt;27,"&lt;27",'Cálculos diurno '!F30)</f>
        <v>55.8</v>
      </c>
      <c r="F67" s="86">
        <f>IF('Cálculos diurno '!G30&lt;27,"&lt;27",'Cálculos diurno '!G30)</f>
        <v>37.799999999999997</v>
      </c>
      <c r="G67" s="86">
        <f>'Cálculos diurno '!H30</f>
        <v>72</v>
      </c>
      <c r="H67" s="86">
        <f>'Cálculos diurno '!I30</f>
        <v>10.1</v>
      </c>
      <c r="I67" s="87" t="str">
        <f>'Cálculos diurno '!J30</f>
        <v xml:space="preserve"> N</v>
      </c>
      <c r="J67" s="88">
        <f>IF('Cálculos diurno '!K30=0,"&lt;0.1",'Cálculos diurno '!K30)</f>
        <v>3.7</v>
      </c>
      <c r="K67" s="86">
        <f>'Cálculos diurno '!L30</f>
        <v>648.1</v>
      </c>
      <c r="L67" s="89" t="str">
        <f>'Cálculos diurno '!M30</f>
        <v>No se evidencia contribuciones adicionales de ruido a la medición.</v>
      </c>
    </row>
    <row r="68" spans="1:12" ht="111" customHeight="1" x14ac:dyDescent="0.25">
      <c r="A68" s="85">
        <f>'Cálculos diurno '!A31</f>
        <v>44012.676388888889</v>
      </c>
      <c r="B68" s="86">
        <f>IF('Cálculos diurno '!B31&lt;27,"&lt;27",'Cálculos diurno '!B31)</f>
        <v>51.8</v>
      </c>
      <c r="C68" s="86">
        <f>IF('Cálculos diurno '!D31&lt;27,"&lt;27",'Cálculos diurno '!D31)</f>
        <v>43.6</v>
      </c>
      <c r="D68" s="86">
        <f>IF('Cálculos diurno '!E31&lt;27,"&lt;27",'Cálculos diurno '!E31)</f>
        <v>54.1</v>
      </c>
      <c r="E68" s="86">
        <f>IF('Cálculos diurno '!F31&lt;27,"&lt;27",'Cálculos diurno '!F31)</f>
        <v>58.6</v>
      </c>
      <c r="F68" s="86">
        <f>IF('Cálculos diurno '!G31&lt;27,"&lt;27",'Cálculos diurno '!G31)</f>
        <v>39.4</v>
      </c>
      <c r="G68" s="86">
        <f>'Cálculos diurno '!H31</f>
        <v>72</v>
      </c>
      <c r="H68" s="86">
        <f>'Cálculos diurno '!I31</f>
        <v>9.8000000000000007</v>
      </c>
      <c r="I68" s="87" t="str">
        <f>'Cálculos diurno '!J31</f>
        <v xml:space="preserve"> NW</v>
      </c>
      <c r="J68" s="88">
        <f>IF('Cálculos diurno '!K31=0,"&lt;0.1",'Cálculos diurno '!K31)</f>
        <v>4.4000000000000004</v>
      </c>
      <c r="K68" s="86">
        <f>'Cálculos diurno '!L31</f>
        <v>647.79999999999995</v>
      </c>
      <c r="L68" s="89" t="str">
        <f>'Cálculos diurno '!M31</f>
        <v>No se evidencia contribuciones adicionales de ruido a la medición.</v>
      </c>
    </row>
    <row r="69" spans="1:12" ht="111" customHeight="1" x14ac:dyDescent="0.25">
      <c r="A69" s="85">
        <f>'Cálculos diurno '!A32</f>
        <v>44012.686805555553</v>
      </c>
      <c r="B69" s="86">
        <f>IF('Cálculos diurno '!B32&lt;27,"&lt;27",'Cálculos diurno '!B32)</f>
        <v>47.9</v>
      </c>
      <c r="C69" s="86">
        <f>IF('Cálculos diurno '!D32&lt;27,"&lt;27",'Cálculos diurno '!D32)</f>
        <v>42.4</v>
      </c>
      <c r="D69" s="86">
        <f>IF('Cálculos diurno '!E32&lt;27,"&lt;27",'Cálculos diurno '!E32)</f>
        <v>51.3</v>
      </c>
      <c r="E69" s="86">
        <f>IF('Cálculos diurno '!F32&lt;27,"&lt;27",'Cálculos diurno '!F32)</f>
        <v>53.6</v>
      </c>
      <c r="F69" s="86">
        <f>IF('Cálculos diurno '!G32&lt;27,"&lt;27",'Cálculos diurno '!G32)</f>
        <v>40.1</v>
      </c>
      <c r="G69" s="86">
        <f>'Cálculos diurno '!H32</f>
        <v>72</v>
      </c>
      <c r="H69" s="86">
        <f>'Cálculos diurno '!I32</f>
        <v>9</v>
      </c>
      <c r="I69" s="87" t="str">
        <f>'Cálculos diurno '!J32</f>
        <v xml:space="preserve"> NW</v>
      </c>
      <c r="J69" s="88">
        <f>IF('Cálculos diurno '!K32=0,"&lt;0.1",'Cálculos diurno '!K32)</f>
        <v>4.4000000000000004</v>
      </c>
      <c r="K69" s="86">
        <f>'Cálculos diurno '!L32</f>
        <v>648</v>
      </c>
      <c r="L69" s="89" t="str">
        <f>'Cálculos diurno '!M32</f>
        <v>No se evidencia contribuciones adicionales de ruido a la medición.</v>
      </c>
    </row>
    <row r="70" spans="1:12" ht="111" customHeight="1" x14ac:dyDescent="0.25">
      <c r="A70" s="85">
        <f>'Cálculos diurno '!A33</f>
        <v>44012.697222222225</v>
      </c>
      <c r="B70" s="86">
        <f>IF('Cálculos diurno '!B33&lt;27,"&lt;27",'Cálculos diurno '!B33)</f>
        <v>42.6</v>
      </c>
      <c r="C70" s="86">
        <f>IF('Cálculos diurno '!D33&lt;27,"&lt;27",'Cálculos diurno '!D33)</f>
        <v>33.200000000000003</v>
      </c>
      <c r="D70" s="86">
        <f>IF('Cálculos diurno '!E33&lt;27,"&lt;27",'Cálculos diurno '!E33)</f>
        <v>45.7</v>
      </c>
      <c r="E70" s="86">
        <f>IF('Cálculos diurno '!F33&lt;27,"&lt;27",'Cálculos diurno '!F33)</f>
        <v>50.7</v>
      </c>
      <c r="F70" s="86">
        <f>IF('Cálculos diurno '!G33&lt;27,"&lt;27",'Cálculos diurno '!G33)</f>
        <v>29.1</v>
      </c>
      <c r="G70" s="86">
        <f>'Cálculos diurno '!H33</f>
        <v>70</v>
      </c>
      <c r="H70" s="86">
        <f>'Cálculos diurno '!I33</f>
        <v>9.8000000000000007</v>
      </c>
      <c r="I70" s="87" t="str">
        <f>'Cálculos diurno '!J33</f>
        <v xml:space="preserve"> WNW</v>
      </c>
      <c r="J70" s="88">
        <f>IF('Cálculos diurno '!K33=0,"&lt;0.1",'Cálculos diurno '!K33)</f>
        <v>4.8</v>
      </c>
      <c r="K70" s="86">
        <f>'Cálculos diurno '!L33</f>
        <v>648.1</v>
      </c>
      <c r="L70" s="89" t="str">
        <f>'Cálculos diurno '!M33</f>
        <v>No se evidencia contribuciones adicionales de ruido a la medición.</v>
      </c>
    </row>
    <row r="71" spans="1:12" ht="111" customHeight="1" x14ac:dyDescent="0.25">
      <c r="A71" s="85">
        <f>'Cálculos diurno '!A34</f>
        <v>44012.707638888889</v>
      </c>
      <c r="B71" s="86">
        <f>IF('Cálculos diurno '!B34&lt;27,"&lt;27",'Cálculos diurno '!B34)</f>
        <v>43.6</v>
      </c>
      <c r="C71" s="86">
        <f>IF('Cálculos diurno '!D34&lt;27,"&lt;27",'Cálculos diurno '!D34)</f>
        <v>34.1</v>
      </c>
      <c r="D71" s="86">
        <f>IF('Cálculos diurno '!E34&lt;27,"&lt;27",'Cálculos diurno '!E34)</f>
        <v>46.7</v>
      </c>
      <c r="E71" s="86">
        <f>IF('Cálculos diurno '!F34&lt;27,"&lt;27",'Cálculos diurno '!F34)</f>
        <v>53.5</v>
      </c>
      <c r="F71" s="86">
        <f>IF('Cálculos diurno '!G34&lt;27,"&lt;27",'Cálculos diurno '!G34)</f>
        <v>30</v>
      </c>
      <c r="G71" s="86">
        <f>'Cálculos diurno '!H34</f>
        <v>70</v>
      </c>
      <c r="H71" s="86">
        <f>'Cálculos diurno '!I34</f>
        <v>9.3000000000000007</v>
      </c>
      <c r="I71" s="87" t="str">
        <f>'Cálculos diurno '!J34</f>
        <v xml:space="preserve"> N</v>
      </c>
      <c r="J71" s="88">
        <f>IF('Cálculos diurno '!K34=0,"&lt;0.1",'Cálculos diurno '!K34)</f>
        <v>4.4000000000000004</v>
      </c>
      <c r="K71" s="86">
        <f>'Cálculos diurno '!L34</f>
        <v>647.9</v>
      </c>
      <c r="L71" s="89" t="str">
        <f>'Cálculos diurno '!M34</f>
        <v>No se evidencia contribuciones adicionales de ruido a la medición.</v>
      </c>
    </row>
    <row r="72" spans="1:12" ht="111" customHeight="1" x14ac:dyDescent="0.25">
      <c r="A72" s="85">
        <f>'Cálculos diurno '!A35</f>
        <v>44012.718055555553</v>
      </c>
      <c r="B72" s="86">
        <f>IF('Cálculos diurno '!B35&lt;27,"&lt;27",'Cálculos diurno '!B35)</f>
        <v>42.8</v>
      </c>
      <c r="C72" s="86">
        <f>IF('Cálculos diurno '!D35&lt;27,"&lt;27",'Cálculos diurno '!D35)</f>
        <v>35.299999999999997</v>
      </c>
      <c r="D72" s="86">
        <f>IF('Cálculos diurno '!E35&lt;27,"&lt;27",'Cálculos diurno '!E35)</f>
        <v>45.6</v>
      </c>
      <c r="E72" s="86">
        <f>IF('Cálculos diurno '!F35&lt;27,"&lt;27",'Cálculos diurno '!F35)</f>
        <v>51.3</v>
      </c>
      <c r="F72" s="86">
        <f>IF('Cálculos diurno '!G35&lt;27,"&lt;27",'Cálculos diurno '!G35)</f>
        <v>29.7</v>
      </c>
      <c r="G72" s="86">
        <f>'Cálculos diurno '!H35</f>
        <v>70</v>
      </c>
      <c r="H72" s="86">
        <f>'Cálculos diurno '!I35</f>
        <v>9.9</v>
      </c>
      <c r="I72" s="87" t="str">
        <f>'Cálculos diurno '!J35</f>
        <v xml:space="preserve"> W</v>
      </c>
      <c r="J72" s="88">
        <f>IF('Cálculos diurno '!K35=0,"&lt;0.1",'Cálculos diurno '!K35)</f>
        <v>3.4</v>
      </c>
      <c r="K72" s="86">
        <f>'Cálculos diurno '!L35</f>
        <v>647.70000000000005</v>
      </c>
      <c r="L72" s="89" t="str">
        <f>'Cálculos diurno '!M35</f>
        <v>No se evidencia contribuciones adicionales de ruido a la medición.</v>
      </c>
    </row>
    <row r="73" spans="1:12" ht="111" customHeight="1" x14ac:dyDescent="0.25">
      <c r="A73" s="85">
        <f>'Cálculos diurno '!A36</f>
        <v>44012.728472222225</v>
      </c>
      <c r="B73" s="86">
        <f>IF('Cálculos diurno '!B36&lt;27,"&lt;27",'Cálculos diurno '!B36)</f>
        <v>48</v>
      </c>
      <c r="C73" s="86">
        <f>IF('Cálculos diurno '!D36&lt;27,"&lt;27",'Cálculos diurno '!D36)</f>
        <v>40</v>
      </c>
      <c r="D73" s="86">
        <f>IF('Cálculos diurno '!E36&lt;27,"&lt;27",'Cálculos diurno '!E36)</f>
        <v>51.9</v>
      </c>
      <c r="E73" s="86">
        <f>IF('Cálculos diurno '!F36&lt;27,"&lt;27",'Cálculos diurno '!F36)</f>
        <v>53.2</v>
      </c>
      <c r="F73" s="86">
        <f>IF('Cálculos diurno '!G36&lt;27,"&lt;27",'Cálculos diurno '!G36)</f>
        <v>34.6</v>
      </c>
      <c r="G73" s="86">
        <f>'Cálculos diurno '!H36</f>
        <v>74</v>
      </c>
      <c r="H73" s="86">
        <f>'Cálculos diurno '!I36</f>
        <v>8.8000000000000007</v>
      </c>
      <c r="I73" s="87" t="str">
        <f>'Cálculos diurno '!J36</f>
        <v xml:space="preserve"> NNW</v>
      </c>
      <c r="J73" s="88">
        <f>IF('Cálculos diurno '!K36=0,"&lt;0.1",'Cálculos diurno '!K36)</f>
        <v>4.4000000000000004</v>
      </c>
      <c r="K73" s="86">
        <f>'Cálculos diurno '!L36</f>
        <v>648.1</v>
      </c>
      <c r="L73" s="89" t="str">
        <f>'Cálculos diurno '!M36</f>
        <v>No se evidencia contribuciones adicionales de ruido a la medición.</v>
      </c>
    </row>
    <row r="74" spans="1:12" ht="111" customHeight="1" x14ac:dyDescent="0.25">
      <c r="A74" s="85">
        <f>'Cálculos diurno '!A37</f>
        <v>44012.738888888889</v>
      </c>
      <c r="B74" s="86">
        <f>IF('Cálculos diurno '!B37&lt;27,"&lt;27",'Cálculos diurno '!B37)</f>
        <v>38.799999999999997</v>
      </c>
      <c r="C74" s="86">
        <f>IF('Cálculos diurno '!D37&lt;27,"&lt;27",'Cálculos diurno '!D37)</f>
        <v>29.4</v>
      </c>
      <c r="D74" s="86">
        <f>IF('Cálculos diurno '!E37&lt;27,"&lt;27",'Cálculos diurno '!E37)</f>
        <v>43.2</v>
      </c>
      <c r="E74" s="86">
        <f>IF('Cálculos diurno '!F37&lt;27,"&lt;27",'Cálculos diurno '!F37)</f>
        <v>47.4</v>
      </c>
      <c r="F74" s="86" t="str">
        <f>IF('Cálculos diurno '!G37&lt;27,"&lt;27",'Cálculos diurno '!G37)</f>
        <v>&lt;27</v>
      </c>
      <c r="G74" s="86">
        <f>'Cálculos diurno '!H37</f>
        <v>76</v>
      </c>
      <c r="H74" s="86">
        <f>'Cálculos diurno '!I37</f>
        <v>7.8</v>
      </c>
      <c r="I74" s="87" t="str">
        <f>'Cálculos diurno '!J37</f>
        <v xml:space="preserve"> NW</v>
      </c>
      <c r="J74" s="88">
        <f>IF('Cálculos diurno '!K37=0,"&lt;0.1",'Cálculos diurno '!K37)</f>
        <v>3.4</v>
      </c>
      <c r="K74" s="86">
        <f>'Cálculos diurno '!L37</f>
        <v>648.20000000000005</v>
      </c>
      <c r="L74" s="89" t="str">
        <f>'Cálculos diurno '!M37</f>
        <v>No se evidencia contribuciones adicionales de ruido a la medición.</v>
      </c>
    </row>
    <row r="75" spans="1:12" ht="111" customHeight="1" x14ac:dyDescent="0.25">
      <c r="A75" s="85">
        <f>'Cálculos diurno '!A38</f>
        <v>44012.749305555553</v>
      </c>
      <c r="B75" s="86">
        <f>IF('Cálculos diurno '!B38&lt;27,"&lt;27",'Cálculos diurno '!B38)</f>
        <v>40.4</v>
      </c>
      <c r="C75" s="86">
        <f>IF('Cálculos diurno '!D38&lt;27,"&lt;27",'Cálculos diurno '!D38)</f>
        <v>32.1</v>
      </c>
      <c r="D75" s="86">
        <f>IF('Cálculos diurno '!E38&lt;27,"&lt;27",'Cálculos diurno '!E38)</f>
        <v>44.4</v>
      </c>
      <c r="E75" s="86">
        <f>IF('Cálculos diurno '!F38&lt;27,"&lt;27",'Cálculos diurno '!F38)</f>
        <v>50.1</v>
      </c>
      <c r="F75" s="86">
        <f>IF('Cálculos diurno '!G38&lt;27,"&lt;27",'Cálculos diurno '!G38)</f>
        <v>27.1</v>
      </c>
      <c r="G75" s="86">
        <f>'Cálculos diurno '!H38</f>
        <v>77</v>
      </c>
      <c r="H75" s="86">
        <f>'Cálculos diurno '!I38</f>
        <v>7.5</v>
      </c>
      <c r="I75" s="87" t="str">
        <f>'Cálculos diurno '!J38</f>
        <v xml:space="preserve"> NW</v>
      </c>
      <c r="J75" s="88">
        <f>IF('Cálculos diurno '!K38=0,"&lt;0.1",'Cálculos diurno '!K38)</f>
        <v>2.4</v>
      </c>
      <c r="K75" s="86">
        <f>'Cálculos diurno '!L38</f>
        <v>648.20000000000005</v>
      </c>
      <c r="L75" s="89" t="str">
        <f>'Cálculos diurno '!M38</f>
        <v>No se evidencia contribuciones adicionales de ruido a la medición.</v>
      </c>
    </row>
    <row r="76" spans="1:12" ht="111" customHeight="1" x14ac:dyDescent="0.25">
      <c r="A76" s="85">
        <f>'Cálculos diurno '!A39</f>
        <v>44012.759722222225</v>
      </c>
      <c r="B76" s="86">
        <f>IF('Cálculos diurno '!B39&lt;27,"&lt;27",'Cálculos diurno '!B39)</f>
        <v>34.4</v>
      </c>
      <c r="C76" s="86" t="str">
        <f>IF('Cálculos diurno '!D39&lt;27,"&lt;27",'Cálculos diurno '!D39)</f>
        <v>&lt;27</v>
      </c>
      <c r="D76" s="86">
        <f>IF('Cálculos diurno '!E39&lt;27,"&lt;27",'Cálculos diurno '!E39)</f>
        <v>39.200000000000003</v>
      </c>
      <c r="E76" s="86">
        <f>IF('Cálculos diurno '!F39&lt;27,"&lt;27",'Cálculos diurno '!F39)</f>
        <v>42.1</v>
      </c>
      <c r="F76" s="86" t="str">
        <f>IF('Cálculos diurno '!G39&lt;27,"&lt;27",'Cálculos diurno '!G39)</f>
        <v>&lt;27</v>
      </c>
      <c r="G76" s="86">
        <f>'Cálculos diurno '!H39</f>
        <v>80</v>
      </c>
      <c r="H76" s="86">
        <f>'Cálculos diurno '!I39</f>
        <v>7.6</v>
      </c>
      <c r="I76" s="87" t="str">
        <f>'Cálculos diurno '!J39</f>
        <v xml:space="preserve"> W</v>
      </c>
      <c r="J76" s="88">
        <f>IF('Cálculos diurno '!K39=0,"&lt;0.1",'Cálculos diurno '!K39)</f>
        <v>2.7</v>
      </c>
      <c r="K76" s="86">
        <f>'Cálculos diurno '!L39</f>
        <v>648.1</v>
      </c>
      <c r="L76" s="89" t="str">
        <f>'Cálculos diurno '!M39</f>
        <v>No se evidencia contribuciones adicionales de ruido a la medición.</v>
      </c>
    </row>
    <row r="77" spans="1:12" ht="111" customHeight="1" x14ac:dyDescent="0.25">
      <c r="A77" s="85">
        <f>'Cálculos diurno '!A40</f>
        <v>44012.770138888889</v>
      </c>
      <c r="B77" s="86" t="str">
        <f>IF('Cálculos diurno '!B40&lt;27,"&lt;27",'Cálculos diurno '!B40)</f>
        <v>&lt;27</v>
      </c>
      <c r="C77" s="86" t="str">
        <f>IF('Cálculos diurno '!D40&lt;27,"&lt;27",'Cálculos diurno '!D40)</f>
        <v>&lt;27</v>
      </c>
      <c r="D77" s="86" t="str">
        <f>IF('Cálculos diurno '!E40&lt;27,"&lt;27",'Cálculos diurno '!E40)</f>
        <v>&lt;27</v>
      </c>
      <c r="E77" s="86" t="str">
        <f>IF('Cálculos diurno '!F40&lt;27,"&lt;27",'Cálculos diurno '!F40)</f>
        <v>&lt;27</v>
      </c>
      <c r="F77" s="86" t="str">
        <f>IF('Cálculos diurno '!G40&lt;27,"&lt;27",'Cálculos diurno '!G40)</f>
        <v>&lt;27</v>
      </c>
      <c r="G77" s="86">
        <f>'Cálculos diurno '!H40</f>
        <v>86</v>
      </c>
      <c r="H77" s="86">
        <f>'Cálculos diurno '!I40</f>
        <v>7.4</v>
      </c>
      <c r="I77" s="87" t="str">
        <f>'Cálculos diurno '!J40</f>
        <v xml:space="preserve"> NW</v>
      </c>
      <c r="J77" s="88">
        <f>IF('Cálculos diurno '!K40=0,"&lt;0.1",'Cálculos diurno '!K40)</f>
        <v>1.4</v>
      </c>
      <c r="K77" s="86">
        <f>'Cálculos diurno '!L40</f>
        <v>648.4</v>
      </c>
      <c r="L77" s="89" t="str">
        <f>'Cálculos diurno '!M40</f>
        <v>No se evidencia contribuciones adicionales de ruido a la medición.</v>
      </c>
    </row>
    <row r="78" spans="1:12" ht="111" customHeight="1" x14ac:dyDescent="0.25">
      <c r="A78" s="85">
        <f>'Cálculos diurno '!A41</f>
        <v>44012.780555555553</v>
      </c>
      <c r="B78" s="86">
        <f>IF('Cálculos diurno '!B41&lt;27,"&lt;27",'Cálculos diurno '!B41)</f>
        <v>33.799999999999997</v>
      </c>
      <c r="C78" s="86" t="str">
        <f>IF('Cálculos diurno '!D41&lt;27,"&lt;27",'Cálculos diurno '!D41)</f>
        <v>&lt;27</v>
      </c>
      <c r="D78" s="86">
        <f>IF('Cálculos diurno '!E41&lt;27,"&lt;27",'Cálculos diurno '!E41)</f>
        <v>37.799999999999997</v>
      </c>
      <c r="E78" s="86">
        <f>IF('Cálculos diurno '!F41&lt;27,"&lt;27",'Cálculos diurno '!F41)</f>
        <v>39.6</v>
      </c>
      <c r="F78" s="86" t="str">
        <f>IF('Cálculos diurno '!G41&lt;27,"&lt;27",'Cálculos diurno '!G41)</f>
        <v>&lt;27</v>
      </c>
      <c r="G78" s="86">
        <f>'Cálculos diurno '!H41</f>
        <v>88</v>
      </c>
      <c r="H78" s="86">
        <f>'Cálculos diurno '!I41</f>
        <v>7</v>
      </c>
      <c r="I78" s="87" t="str">
        <f>'Cálculos diurno '!J41</f>
        <v xml:space="preserve"> NW</v>
      </c>
      <c r="J78" s="88">
        <f>IF('Cálculos diurno '!K41=0,"&lt;0.1",'Cálculos diurno '!K41)</f>
        <v>0.7</v>
      </c>
      <c r="K78" s="86">
        <f>'Cálculos diurno '!L41</f>
        <v>648.70000000000005</v>
      </c>
      <c r="L78" s="89" t="str">
        <f>'Cálculos diurno '!M41</f>
        <v>No se evidencia contribuciones adicionales de ruido a la medición.</v>
      </c>
    </row>
    <row r="79" spans="1:12" ht="111" customHeight="1" x14ac:dyDescent="0.25">
      <c r="A79" s="85">
        <f>'Cálculos diurno '!A42</f>
        <v>44012.790972222225</v>
      </c>
      <c r="B79" s="86">
        <f>IF('Cálculos diurno '!B42&lt;27,"&lt;27",'Cálculos diurno '!B42)</f>
        <v>44.2</v>
      </c>
      <c r="C79" s="86">
        <f>IF('Cálculos diurno '!D42&lt;27,"&lt;27",'Cálculos diurno '!D42)</f>
        <v>37.9</v>
      </c>
      <c r="D79" s="86">
        <f>IF('Cálculos diurno '!E42&lt;27,"&lt;27",'Cálculos diurno '!E42)</f>
        <v>47.8</v>
      </c>
      <c r="E79" s="86">
        <f>IF('Cálculos diurno '!F42&lt;27,"&lt;27",'Cálculos diurno '!F42)</f>
        <v>50.6</v>
      </c>
      <c r="F79" s="86">
        <f>IF('Cálculos diurno '!G42&lt;27,"&lt;27",'Cálculos diurno '!G42)</f>
        <v>33.4</v>
      </c>
      <c r="G79" s="86">
        <f>'Cálculos diurno '!H42</f>
        <v>92</v>
      </c>
      <c r="H79" s="86">
        <f>'Cálculos diurno '!I42</f>
        <v>7.1</v>
      </c>
      <c r="I79" s="87" t="str">
        <f>'Cálculos diurno '!J42</f>
        <v xml:space="preserve"> N</v>
      </c>
      <c r="J79" s="88">
        <f>IF('Cálculos diurno '!K42=0,"&lt;0.1",'Cálculos diurno '!K42)</f>
        <v>3.1</v>
      </c>
      <c r="K79" s="86">
        <f>'Cálculos diurno '!L42</f>
        <v>648.9</v>
      </c>
      <c r="L79" s="89" t="str">
        <f>'Cálculos diurno '!M42</f>
        <v>No se evidencia contribuciones adicionales de ruido a la medición.</v>
      </c>
    </row>
    <row r="80" spans="1:12" ht="111" customHeight="1" x14ac:dyDescent="0.25">
      <c r="A80" s="85">
        <f>'Cálculos diurno '!A43</f>
        <v>44012.801388888889</v>
      </c>
      <c r="B80" s="86">
        <f>IF('Cálculos diurno '!B43&lt;27,"&lt;27",'Cálculos diurno '!B43)</f>
        <v>32.200000000000003</v>
      </c>
      <c r="C80" s="86" t="str">
        <f>IF('Cálculos diurno '!D43&lt;27,"&lt;27",'Cálculos diurno '!D43)</f>
        <v>&lt;27</v>
      </c>
      <c r="D80" s="86">
        <f>IF('Cálculos diurno '!E43&lt;27,"&lt;27",'Cálculos diurno '!E43)</f>
        <v>37.1</v>
      </c>
      <c r="E80" s="86">
        <f>IF('Cálculos diurno '!F43&lt;27,"&lt;27",'Cálculos diurno '!F43)</f>
        <v>40.9</v>
      </c>
      <c r="F80" s="86" t="str">
        <f>IF('Cálculos diurno '!G43&lt;27,"&lt;27",'Cálculos diurno '!G43)</f>
        <v>&lt;27</v>
      </c>
      <c r="G80" s="86">
        <f>'Cálculos diurno '!H43</f>
        <v>96</v>
      </c>
      <c r="H80" s="86">
        <f>'Cálculos diurno '!I43</f>
        <v>6.8</v>
      </c>
      <c r="I80" s="87" t="str">
        <f>'Cálculos diurno '!J43</f>
        <v xml:space="preserve"> NW</v>
      </c>
      <c r="J80" s="88">
        <f>IF('Cálculos diurno '!K43=0,"&lt;0.1",'Cálculos diurno '!K43)</f>
        <v>3.4</v>
      </c>
      <c r="K80" s="86">
        <f>'Cálculos diurno '!L43</f>
        <v>649.1</v>
      </c>
      <c r="L80" s="89" t="str">
        <f>'Cálculos diurno '!M43</f>
        <v>No se evidencia contribuciones adicionales de ruido a la medición.</v>
      </c>
    </row>
    <row r="81" spans="1:12" ht="111" customHeight="1" x14ac:dyDescent="0.25">
      <c r="A81" s="85">
        <f>'Cálculos diurno '!A44</f>
        <v>44012.811805555553</v>
      </c>
      <c r="B81" s="86">
        <f>IF('Cálculos diurno '!B44&lt;27,"&lt;27",'Cálculos diurno '!B44)</f>
        <v>43.4</v>
      </c>
      <c r="C81" s="86">
        <f>IF('Cálculos diurno '!D44&lt;27,"&lt;27",'Cálculos diurno '!D44)</f>
        <v>38.1</v>
      </c>
      <c r="D81" s="86">
        <f>IF('Cálculos diurno '!E44&lt;27,"&lt;27",'Cálculos diurno '!E44)</f>
        <v>46.1</v>
      </c>
      <c r="E81" s="86">
        <f>IF('Cálculos diurno '!F44&lt;27,"&lt;27",'Cálculos diurno '!F44)</f>
        <v>48.7</v>
      </c>
      <c r="F81" s="86">
        <f>IF('Cálculos diurno '!G44&lt;27,"&lt;27",'Cálculos diurno '!G44)</f>
        <v>33.4</v>
      </c>
      <c r="G81" s="86">
        <f>'Cálculos diurno '!H44</f>
        <v>98</v>
      </c>
      <c r="H81" s="86">
        <f>'Cálculos diurno '!I44</f>
        <v>6.6</v>
      </c>
      <c r="I81" s="87" t="str">
        <f>'Cálculos diurno '!J44</f>
        <v xml:space="preserve"> N</v>
      </c>
      <c r="J81" s="88">
        <f>IF('Cálculos diurno '!K44=0,"&lt;0.1",'Cálculos diurno '!K44)</f>
        <v>3.4</v>
      </c>
      <c r="K81" s="86">
        <f>'Cálculos diurno '!L44</f>
        <v>649.29999999999995</v>
      </c>
      <c r="L81" s="89" t="str">
        <f>'Cálculos diurno '!M44</f>
        <v>No se evidencia contribuciones adicionales de ruido a la medición.</v>
      </c>
    </row>
    <row r="82" spans="1:12" ht="111" customHeight="1" x14ac:dyDescent="0.25">
      <c r="A82" s="85">
        <f>'Cálculos diurno '!A45</f>
        <v>44012.822222222225</v>
      </c>
      <c r="B82" s="86">
        <f>IF('Cálculos diurno '!B45&lt;27,"&lt;27",'Cálculos diurno '!B45)</f>
        <v>32.9</v>
      </c>
      <c r="C82" s="86" t="str">
        <f>IF('Cálculos diurno '!D45&lt;27,"&lt;27",'Cálculos diurno '!D45)</f>
        <v>&lt;27</v>
      </c>
      <c r="D82" s="86">
        <f>IF('Cálculos diurno '!E45&lt;27,"&lt;27",'Cálculos diurno '!E45)</f>
        <v>38.4</v>
      </c>
      <c r="E82" s="86">
        <f>IF('Cálculos diurno '!F45&lt;27,"&lt;27",'Cálculos diurno '!F45)</f>
        <v>40.6</v>
      </c>
      <c r="F82" s="86" t="str">
        <f>IF('Cálculos diurno '!G45&lt;27,"&lt;27",'Cálculos diurno '!G45)</f>
        <v>&lt;27</v>
      </c>
      <c r="G82" s="86">
        <f>'Cálculos diurno '!H45</f>
        <v>99</v>
      </c>
      <c r="H82" s="86">
        <f>'Cálculos diurno '!I45</f>
        <v>6.5</v>
      </c>
      <c r="I82" s="87" t="str">
        <f>'Cálculos diurno '!J45</f>
        <v xml:space="preserve"> NW</v>
      </c>
      <c r="J82" s="88">
        <f>IF('Cálculos diurno '!K45=0,"&lt;0.1",'Cálculos diurno '!K45)</f>
        <v>2.4</v>
      </c>
      <c r="K82" s="86">
        <f>'Cálculos diurno '!L45</f>
        <v>649.29999999999995</v>
      </c>
      <c r="L82" s="89" t="str">
        <f>'Cálculos diurno '!M45</f>
        <v>No se evidencia contribuciones adicionales de ruido a la medición.</v>
      </c>
    </row>
    <row r="83" spans="1:12" ht="111" customHeight="1" x14ac:dyDescent="0.25">
      <c r="A83" s="85">
        <f>'Cálculos diurno '!A46</f>
        <v>44012.832638888889</v>
      </c>
      <c r="B83" s="86">
        <f>IF('Cálculos diurno '!B46&lt;27,"&lt;27",'Cálculos diurno '!B46)</f>
        <v>42.9</v>
      </c>
      <c r="C83" s="86">
        <f>IF('Cálculos diurno '!D46&lt;27,"&lt;27",'Cálculos diurno '!D46)</f>
        <v>34.799999999999997</v>
      </c>
      <c r="D83" s="86">
        <f>IF('Cálculos diurno '!E46&lt;27,"&lt;27",'Cálculos diurno '!E46)</f>
        <v>45.5</v>
      </c>
      <c r="E83" s="86">
        <f>IF('Cálculos diurno '!F46&lt;27,"&lt;27",'Cálculos diurno '!F46)</f>
        <v>52.7</v>
      </c>
      <c r="F83" s="86">
        <f>IF('Cálculos diurno '!G46&lt;27,"&lt;27",'Cálculos diurno '!G46)</f>
        <v>30.6</v>
      </c>
      <c r="G83" s="86">
        <f>'Cálculos diurno '!H46</f>
        <v>99</v>
      </c>
      <c r="H83" s="86">
        <f>'Cálculos diurno '!I46</f>
        <v>6.2</v>
      </c>
      <c r="I83" s="87" t="str">
        <f>'Cálculos diurno '!J46</f>
        <v xml:space="preserve"> NW</v>
      </c>
      <c r="J83" s="88">
        <f>IF('Cálculos diurno '!K46=0,"&lt;0.1",'Cálculos diurno '!K46)</f>
        <v>2</v>
      </c>
      <c r="K83" s="86">
        <f>'Cálculos diurno '!L46</f>
        <v>649.1</v>
      </c>
      <c r="L83" s="89" t="str">
        <f>'Cálculos diurno '!M46</f>
        <v>No se evidencia contribuciones adicionales de ruido a la medición.</v>
      </c>
    </row>
    <row r="84" spans="1:12" ht="111" customHeight="1" x14ac:dyDescent="0.25">
      <c r="A84" s="85">
        <f>'Cálculos diurno '!A47</f>
        <v>44012.843055555553</v>
      </c>
      <c r="B84" s="86">
        <f>IF('Cálculos diurno '!B47&lt;27,"&lt;27",'Cálculos diurno '!B47)</f>
        <v>41.8</v>
      </c>
      <c r="C84" s="86">
        <f>IF('Cálculos diurno '!D47&lt;27,"&lt;27",'Cálculos diurno '!D47)</f>
        <v>34.700000000000003</v>
      </c>
      <c r="D84" s="86">
        <f>IF('Cálculos diurno '!E47&lt;27,"&lt;27",'Cálculos diurno '!E47)</f>
        <v>44.7</v>
      </c>
      <c r="E84" s="86">
        <f>IF('Cálculos diurno '!F47&lt;27,"&lt;27",'Cálculos diurno '!F47)</f>
        <v>47.1</v>
      </c>
      <c r="F84" s="86">
        <f>IF('Cálculos diurno '!G47&lt;27,"&lt;27",'Cálculos diurno '!G47)</f>
        <v>30.1</v>
      </c>
      <c r="G84" s="86">
        <f>'Cálculos diurno '!H47</f>
        <v>99</v>
      </c>
      <c r="H84" s="86">
        <f>'Cálculos diurno '!I47</f>
        <v>6.1</v>
      </c>
      <c r="I84" s="87" t="str">
        <f>'Cálculos diurno '!J47</f>
        <v xml:space="preserve"> NW</v>
      </c>
      <c r="J84" s="88">
        <f>IF('Cálculos diurno '!K47=0,"&lt;0.1",'Cálculos diurno '!K47)</f>
        <v>2.4</v>
      </c>
      <c r="K84" s="86">
        <f>'Cálculos diurno '!L47</f>
        <v>649.5</v>
      </c>
      <c r="L84" s="89" t="str">
        <f>'Cálculos diurno '!M47</f>
        <v>No se evidencia contribuciones adicionales de ruido a la medición.</v>
      </c>
    </row>
    <row r="85" spans="1:12" ht="111" customHeight="1" x14ac:dyDescent="0.25">
      <c r="A85" s="85">
        <f>'Cálculos diurno '!A48</f>
        <v>44012.853472222225</v>
      </c>
      <c r="B85" s="86">
        <f>IF('Cálculos diurno '!B48&lt;27,"&lt;27",'Cálculos diurno '!B48)</f>
        <v>41.9</v>
      </c>
      <c r="C85" s="86">
        <f>IF('Cálculos diurno '!D48&lt;27,"&lt;27",'Cálculos diurno '!D48)</f>
        <v>33.700000000000003</v>
      </c>
      <c r="D85" s="86">
        <f>IF('Cálculos diurno '!E48&lt;27,"&lt;27",'Cálculos diurno '!E48)</f>
        <v>46.2</v>
      </c>
      <c r="E85" s="86">
        <f>IF('Cálculos diurno '!F48&lt;27,"&lt;27",'Cálculos diurno '!F48)</f>
        <v>47.6</v>
      </c>
      <c r="F85" s="86" t="str">
        <f>IF('Cálculos diurno '!G48&lt;27,"&lt;27",'Cálculos diurno '!G48)</f>
        <v>&lt;27</v>
      </c>
      <c r="G85" s="86">
        <f>'Cálculos diurno '!H48</f>
        <v>99</v>
      </c>
      <c r="H85" s="86">
        <f>'Cálculos diurno '!I48</f>
        <v>6</v>
      </c>
      <c r="I85" s="87" t="str">
        <f>'Cálculos diurno '!J48</f>
        <v xml:space="preserve"> NW</v>
      </c>
      <c r="J85" s="88">
        <f>IF('Cálculos diurno '!K48=0,"&lt;0.1",'Cálculos diurno '!K48)</f>
        <v>2.7</v>
      </c>
      <c r="K85" s="86">
        <f>'Cálculos diurno '!L48</f>
        <v>649.70000000000005</v>
      </c>
      <c r="L85" s="89" t="str">
        <f>'Cálculos diurno '!M48</f>
        <v>No se evidencia contribuciones adicionales de ruido a la medición.</v>
      </c>
    </row>
    <row r="86" spans="1:12" ht="111" customHeight="1" x14ac:dyDescent="0.25">
      <c r="A86" s="85">
        <f>'Cálculos diurno '!A49</f>
        <v>44012.863888888889</v>
      </c>
      <c r="B86" s="86">
        <f>IF('Cálculos diurno '!B49&lt;27,"&lt;27",'Cálculos diurno '!B49)</f>
        <v>40.9</v>
      </c>
      <c r="C86" s="86">
        <f>IF('Cálculos diurno '!D49&lt;27,"&lt;27",'Cálculos diurno '!D49)</f>
        <v>30.9</v>
      </c>
      <c r="D86" s="86">
        <f>IF('Cálculos diurno '!E49&lt;27,"&lt;27",'Cálculos diurno '!E49)</f>
        <v>45.5</v>
      </c>
      <c r="E86" s="86">
        <f>IF('Cálculos diurno '!F49&lt;27,"&lt;27",'Cálculos diurno '!F49)</f>
        <v>49.9</v>
      </c>
      <c r="F86" s="86" t="str">
        <f>IF('Cálculos diurno '!G49&lt;27,"&lt;27",'Cálculos diurno '!G49)</f>
        <v>&lt;27</v>
      </c>
      <c r="G86" s="86">
        <f>'Cálculos diurno '!H49</f>
        <v>99</v>
      </c>
      <c r="H86" s="86">
        <f>'Cálculos diurno '!I49</f>
        <v>5.7</v>
      </c>
      <c r="I86" s="87" t="str">
        <f>'Cálculos diurno '!J49</f>
        <v xml:space="preserve"> W</v>
      </c>
      <c r="J86" s="88">
        <f>IF('Cálculos diurno '!K49=0,"&lt;0.1",'Cálculos diurno '!K49)</f>
        <v>3.4</v>
      </c>
      <c r="K86" s="86">
        <f>'Cálculos diurno '!L49</f>
        <v>649.70000000000005</v>
      </c>
      <c r="L86" s="89" t="str">
        <f>'Cálculos diurno '!M49</f>
        <v>No se evidencia contribuciones adicionales de ruido a la medición.</v>
      </c>
    </row>
    <row r="87" spans="1:12" ht="111" customHeight="1" x14ac:dyDescent="0.25">
      <c r="A87" s="85">
        <f>'Cálculos diurno '!A50</f>
        <v>44012.874305555553</v>
      </c>
      <c r="B87" s="86">
        <f>IF('Cálculos diurno '!B50&lt;27,"&lt;27",'Cálculos diurno '!B50)</f>
        <v>43.4</v>
      </c>
      <c r="C87" s="86">
        <f>IF('Cálculos diurno '!D50&lt;27,"&lt;27",'Cálculos diurno '!D50)</f>
        <v>28.7</v>
      </c>
      <c r="D87" s="86">
        <f>IF('Cálculos diurno '!E50&lt;27,"&lt;27",'Cálculos diurno '!E50)</f>
        <v>48.1</v>
      </c>
      <c r="E87" s="86">
        <f>IF('Cálculos diurno '!F50&lt;27,"&lt;27",'Cálculos diurno '!F50)</f>
        <v>50.3</v>
      </c>
      <c r="F87" s="86" t="str">
        <f>IF('Cálculos diurno '!G50&lt;27,"&lt;27",'Cálculos diurno '!G50)</f>
        <v>&lt;27</v>
      </c>
      <c r="G87" s="86">
        <f>'Cálculos diurno '!H50</f>
        <v>99</v>
      </c>
      <c r="H87" s="86">
        <f>'Cálculos diurno '!I50</f>
        <v>5.7</v>
      </c>
      <c r="I87" s="87" t="str">
        <f>'Cálculos diurno '!J50</f>
        <v xml:space="preserve"> NW</v>
      </c>
      <c r="J87" s="88">
        <f>IF('Cálculos diurno '!K50=0,"&lt;0.1",'Cálculos diurno '!K50)</f>
        <v>3.1</v>
      </c>
      <c r="K87" s="86">
        <f>'Cálculos diurno '!L50</f>
        <v>649.79999999999995</v>
      </c>
      <c r="L87" s="89" t="str">
        <f>'Cálculos diurno '!M50</f>
        <v>No se evidencia contribuciones adicionales de ruido a la medición.</v>
      </c>
    </row>
    <row r="88" spans="1:12" ht="111" customHeight="1" x14ac:dyDescent="0.25">
      <c r="A88" s="85">
        <f>'Cálculos diurno '!A51</f>
        <v>44013.301389756947</v>
      </c>
      <c r="B88" s="86" t="str">
        <f>IF('Cálculos diurno '!B51&lt;27,"&lt;27",'Cálculos diurno '!B51)</f>
        <v>&lt;27</v>
      </c>
      <c r="C88" s="86" t="str">
        <f>IF('Cálculos diurno '!D51&lt;27,"&lt;27",'Cálculos diurno '!D51)</f>
        <v>&lt;27</v>
      </c>
      <c r="D88" s="86">
        <f>IF('Cálculos diurno '!E51&lt;27,"&lt;27",'Cálculos diurno '!E51)</f>
        <v>28.2</v>
      </c>
      <c r="E88" s="86">
        <f>IF('Cálculos diurno '!F51&lt;27,"&lt;27",'Cálculos diurno '!F51)</f>
        <v>33.4</v>
      </c>
      <c r="F88" s="86" t="str">
        <f>IF('Cálculos diurno '!G51&lt;27,"&lt;27",'Cálculos diurno '!G51)</f>
        <v>&lt;27</v>
      </c>
      <c r="G88" s="86">
        <f>'Cálculos diurno '!H51</f>
        <v>99</v>
      </c>
      <c r="H88" s="86">
        <f>'Cálculos diurno '!I51</f>
        <v>5</v>
      </c>
      <c r="I88" s="87" t="str">
        <f>'Cálculos diurno '!J51</f>
        <v xml:space="preserve"> W</v>
      </c>
      <c r="J88" s="88">
        <f>IF('Cálculos diurno '!K51=0,"&lt;0.1",'Cálculos diurno '!K51)</f>
        <v>2.4</v>
      </c>
      <c r="K88" s="86">
        <f>'Cálculos diurno '!L51</f>
        <v>650</v>
      </c>
      <c r="L88" s="89" t="str">
        <f>'Cálculos diurno '!M51</f>
        <v>No se evidencia contribuciones adicionales de ruido a la medición.</v>
      </c>
    </row>
    <row r="89" spans="1:12" ht="111" customHeight="1" x14ac:dyDescent="0.25">
      <c r="A89" s="85">
        <f>'Cálculos diurno '!A52</f>
        <v>44013.311806481484</v>
      </c>
      <c r="B89" s="86" t="str">
        <f>IF('Cálculos diurno '!B52&lt;27,"&lt;27",'Cálculos diurno '!B52)</f>
        <v>&lt;27</v>
      </c>
      <c r="C89" s="86" t="str">
        <f>IF('Cálculos diurno '!D52&lt;27,"&lt;27",'Cálculos diurno '!D52)</f>
        <v>&lt;27</v>
      </c>
      <c r="D89" s="86" t="str">
        <f>IF('Cálculos diurno '!E52&lt;27,"&lt;27",'Cálculos diurno '!E52)</f>
        <v>&lt;27</v>
      </c>
      <c r="E89" s="86" t="str">
        <f>IF('Cálculos diurno '!F52&lt;27,"&lt;27",'Cálculos diurno '!F52)</f>
        <v>&lt;27</v>
      </c>
      <c r="F89" s="86" t="str">
        <f>IF('Cálculos diurno '!G52&lt;27,"&lt;27",'Cálculos diurno '!G52)</f>
        <v>&lt;27</v>
      </c>
      <c r="G89" s="86">
        <f>'Cálculos diurno '!H52</f>
        <v>99</v>
      </c>
      <c r="H89" s="86">
        <f>'Cálculos diurno '!I52</f>
        <v>5</v>
      </c>
      <c r="I89" s="87" t="str">
        <f>'Cálculos diurno '!J52</f>
        <v xml:space="preserve"> W</v>
      </c>
      <c r="J89" s="88">
        <f>IF('Cálculos diurno '!K52=0,"&lt;0.1",'Cálculos diurno '!K52)</f>
        <v>3.7</v>
      </c>
      <c r="K89" s="86">
        <f>'Cálculos diurno '!L52</f>
        <v>650.29999999999995</v>
      </c>
      <c r="L89" s="89" t="str">
        <f>'Cálculos diurno '!M52</f>
        <v>No se evidencia contribuciones adicionales de ruido a la medición.</v>
      </c>
    </row>
    <row r="90" spans="1:12" ht="111" customHeight="1" x14ac:dyDescent="0.25">
      <c r="A90" s="85">
        <f>'Cálculos diurno '!A53</f>
        <v>44013.322223206022</v>
      </c>
      <c r="B90" s="86">
        <f>IF('Cálculos diurno '!B53&lt;27,"&lt;27",'Cálculos diurno '!B53)</f>
        <v>28.8</v>
      </c>
      <c r="C90" s="86" t="str">
        <f>IF('Cálculos diurno '!D53&lt;27,"&lt;27",'Cálculos diurno '!D53)</f>
        <v>&lt;27</v>
      </c>
      <c r="D90" s="86">
        <f>IF('Cálculos diurno '!E53&lt;27,"&lt;27",'Cálculos diurno '!E53)</f>
        <v>33</v>
      </c>
      <c r="E90" s="86">
        <f>IF('Cálculos diurno '!F53&lt;27,"&lt;27",'Cálculos diurno '!F53)</f>
        <v>37.6</v>
      </c>
      <c r="F90" s="86" t="str">
        <f>IF('Cálculos diurno '!G53&lt;27,"&lt;27",'Cálculos diurno '!G53)</f>
        <v>&lt;27</v>
      </c>
      <c r="G90" s="86">
        <f>'Cálculos diurno '!H53</f>
        <v>99</v>
      </c>
      <c r="H90" s="86">
        <f>'Cálculos diurno '!I53</f>
        <v>5.0999999999999996</v>
      </c>
      <c r="I90" s="87" t="str">
        <f>'Cálculos diurno '!J53</f>
        <v xml:space="preserve"> W</v>
      </c>
      <c r="J90" s="88">
        <f>IF('Cálculos diurno '!K53=0,"&lt;0.1",'Cálculos diurno '!K53)</f>
        <v>3.1</v>
      </c>
      <c r="K90" s="86">
        <f>'Cálculos diurno '!L53</f>
        <v>650.29999999999995</v>
      </c>
      <c r="L90" s="89" t="str">
        <f>'Cálculos diurno '!M53</f>
        <v>No se evidencia contribuciones adicionales de ruido a la medición.</v>
      </c>
    </row>
    <row r="91" spans="1:12" ht="111" customHeight="1" x14ac:dyDescent="0.25">
      <c r="A91" s="85">
        <f>'Cálculos diurno '!A54</f>
        <v>44013.332639930559</v>
      </c>
      <c r="B91" s="86">
        <f>IF('Cálculos diurno '!B54&lt;27,"&lt;27",'Cálculos diurno '!B54)</f>
        <v>27</v>
      </c>
      <c r="C91" s="86" t="str">
        <f>IF('Cálculos diurno '!D54&lt;27,"&lt;27",'Cálculos diurno '!D54)</f>
        <v>&lt;27</v>
      </c>
      <c r="D91" s="86">
        <f>IF('Cálculos diurno '!E54&lt;27,"&lt;27",'Cálculos diurno '!E54)</f>
        <v>30.7</v>
      </c>
      <c r="E91" s="86">
        <f>IF('Cálculos diurno '!F54&lt;27,"&lt;27",'Cálculos diurno '!F54)</f>
        <v>36.700000000000003</v>
      </c>
      <c r="F91" s="86" t="str">
        <f>IF('Cálculos diurno '!G54&lt;27,"&lt;27",'Cálculos diurno '!G54)</f>
        <v>&lt;27</v>
      </c>
      <c r="G91" s="86">
        <f>'Cálculos diurno '!H54</f>
        <v>99</v>
      </c>
      <c r="H91" s="86">
        <f>'Cálculos diurno '!I54</f>
        <v>5.4</v>
      </c>
      <c r="I91" s="87" t="str">
        <f>'Cálculos diurno '!J54</f>
        <v xml:space="preserve"> W</v>
      </c>
      <c r="J91" s="88">
        <f>IF('Cálculos diurno '!K54=0,"&lt;0.1",'Cálculos diurno '!K54)</f>
        <v>4.0999999999999996</v>
      </c>
      <c r="K91" s="86">
        <f>'Cálculos diurno '!L54</f>
        <v>650.4</v>
      </c>
      <c r="L91" s="89" t="str">
        <f>'Cálculos diurno '!M54</f>
        <v>No se evidencia contribuciones adicionales de ruido a la medición.</v>
      </c>
    </row>
    <row r="92" spans="1:12" ht="111" customHeight="1" x14ac:dyDescent="0.25">
      <c r="A92" s="85">
        <f>'Cálculos diurno '!A55</f>
        <v>44013.343056655096</v>
      </c>
      <c r="B92" s="86">
        <f>IF('Cálculos diurno '!B55&lt;27,"&lt;27",'Cálculos diurno '!B55)</f>
        <v>37.6</v>
      </c>
      <c r="C92" s="86" t="str">
        <f>IF('Cálculos diurno '!D55&lt;27,"&lt;27",'Cálculos diurno '!D55)</f>
        <v>&lt;27</v>
      </c>
      <c r="D92" s="86">
        <f>IF('Cálculos diurno '!E55&lt;27,"&lt;27",'Cálculos diurno '!E55)</f>
        <v>42.8</v>
      </c>
      <c r="E92" s="86">
        <f>IF('Cálculos diurno '!F55&lt;27,"&lt;27",'Cálculos diurno '!F55)</f>
        <v>47</v>
      </c>
      <c r="F92" s="86" t="str">
        <f>IF('Cálculos diurno '!G55&lt;27,"&lt;27",'Cálculos diurno '!G55)</f>
        <v>&lt;27</v>
      </c>
      <c r="G92" s="86">
        <f>'Cálculos diurno '!H55</f>
        <v>99</v>
      </c>
      <c r="H92" s="86">
        <f>'Cálculos diurno '!I55</f>
        <v>5.5</v>
      </c>
      <c r="I92" s="87" t="str">
        <f>'Cálculos diurno '!J55</f>
        <v xml:space="preserve"> W</v>
      </c>
      <c r="J92" s="88">
        <f>IF('Cálculos diurno '!K55=0,"&lt;0.1",'Cálculos diurno '!K55)</f>
        <v>3.4</v>
      </c>
      <c r="K92" s="86">
        <f>'Cálculos diurno '!L55</f>
        <v>650.70000000000005</v>
      </c>
      <c r="L92" s="89" t="str">
        <f>'Cálculos diurno '!M55</f>
        <v>No se evidencia contribuciones adicionales de ruido a la medición.</v>
      </c>
    </row>
    <row r="93" spans="1:12" ht="111" customHeight="1" x14ac:dyDescent="0.25">
      <c r="A93" s="85">
        <f>'Cálculos diurno '!A56</f>
        <v>44013.353473379633</v>
      </c>
      <c r="B93" s="86">
        <f>IF('Cálculos diurno '!B56&lt;27,"&lt;27",'Cálculos diurno '!B56)</f>
        <v>39.9</v>
      </c>
      <c r="C93" s="86">
        <f>IF('Cálculos diurno '!D56&lt;27,"&lt;27",'Cálculos diurno '!D56)</f>
        <v>35.9</v>
      </c>
      <c r="D93" s="86">
        <f>IF('Cálculos diurno '!E56&lt;27,"&lt;27",'Cálculos diurno '!E56)</f>
        <v>42.2</v>
      </c>
      <c r="E93" s="86">
        <f>IF('Cálculos diurno '!F56&lt;27,"&lt;27",'Cálculos diurno '!F56)</f>
        <v>44.2</v>
      </c>
      <c r="F93" s="86">
        <f>IF('Cálculos diurno '!G56&lt;27,"&lt;27",'Cálculos diurno '!G56)</f>
        <v>32.799999999999997</v>
      </c>
      <c r="G93" s="86">
        <f>'Cálculos diurno '!H56</f>
        <v>99</v>
      </c>
      <c r="H93" s="86">
        <f>'Cálculos diurno '!I56</f>
        <v>5.5</v>
      </c>
      <c r="I93" s="87" t="str">
        <f>'Cálculos diurno '!J56</f>
        <v xml:space="preserve"> W</v>
      </c>
      <c r="J93" s="88">
        <f>IF('Cálculos diurno '!K56=0,"&lt;0.1",'Cálculos diurno '!K56)</f>
        <v>4.4000000000000004</v>
      </c>
      <c r="K93" s="86">
        <f>'Cálculos diurno '!L56</f>
        <v>650.6</v>
      </c>
      <c r="L93" s="89" t="str">
        <f>'Cálculos diurno '!M56</f>
        <v>No se evidencia contribuciones adicionales de ruido a la medición.</v>
      </c>
    </row>
    <row r="94" spans="1:12" ht="111" customHeight="1" x14ac:dyDescent="0.25">
      <c r="A94" s="85">
        <f>'Cálculos diurno '!A57</f>
        <v>44013.363890104163</v>
      </c>
      <c r="B94" s="86">
        <f>IF('Cálculos diurno '!B57&lt;27,"&lt;27",'Cálculos diurno '!B57)</f>
        <v>34.6</v>
      </c>
      <c r="C94" s="86">
        <f>IF('Cálculos diurno '!D57&lt;27,"&lt;27",'Cálculos diurno '!D57)</f>
        <v>29.4</v>
      </c>
      <c r="D94" s="86">
        <f>IF('Cálculos diurno '!E57&lt;27,"&lt;27",'Cálculos diurno '!E57)</f>
        <v>38.700000000000003</v>
      </c>
      <c r="E94" s="86">
        <f>IF('Cálculos diurno '!F57&lt;27,"&lt;27",'Cálculos diurno '!F57)</f>
        <v>41.2</v>
      </c>
      <c r="F94" s="86">
        <f>IF('Cálculos diurno '!G57&lt;27,"&lt;27",'Cálculos diurno '!G57)</f>
        <v>27.7</v>
      </c>
      <c r="G94" s="86">
        <f>'Cálculos diurno '!H57</f>
        <v>99</v>
      </c>
      <c r="H94" s="86">
        <f>'Cálculos diurno '!I57</f>
        <v>5.6</v>
      </c>
      <c r="I94" s="87" t="str">
        <f>'Cálculos diurno '!J57</f>
        <v xml:space="preserve"> W</v>
      </c>
      <c r="J94" s="88">
        <f>IF('Cálculos diurno '!K57=0,"&lt;0.1",'Cálculos diurno '!K57)</f>
        <v>5.0999999999999996</v>
      </c>
      <c r="K94" s="86">
        <f>'Cálculos diurno '!L57</f>
        <v>650.9</v>
      </c>
      <c r="L94" s="89" t="str">
        <f>'Cálculos diurno '!M57</f>
        <v>No se evidencia contribuciones adicionales de ruido a la medición.</v>
      </c>
    </row>
    <row r="95" spans="1:12" ht="111" customHeight="1" x14ac:dyDescent="0.25">
      <c r="A95" s="85">
        <f>'Cálculos diurno '!A58</f>
        <v>44013.3743068287</v>
      </c>
      <c r="B95" s="86">
        <f>IF('Cálculos diurno '!B58&lt;27,"&lt;27",'Cálculos diurno '!B58)</f>
        <v>43</v>
      </c>
      <c r="C95" s="86">
        <f>IF('Cálculos diurno '!D58&lt;27,"&lt;27",'Cálculos diurno '!D58)</f>
        <v>34.5</v>
      </c>
      <c r="D95" s="86">
        <f>IF('Cálculos diurno '!E58&lt;27,"&lt;27",'Cálculos diurno '!E58)</f>
        <v>46.7</v>
      </c>
      <c r="E95" s="86">
        <f>IF('Cálculos diurno '!F58&lt;27,"&lt;27",'Cálculos diurno '!F58)</f>
        <v>49.7</v>
      </c>
      <c r="F95" s="86">
        <f>IF('Cálculos diurno '!G58&lt;27,"&lt;27",'Cálculos diurno '!G58)</f>
        <v>29</v>
      </c>
      <c r="G95" s="86">
        <f>'Cálculos diurno '!H58</f>
        <v>99</v>
      </c>
      <c r="H95" s="86">
        <f>'Cálculos diurno '!I58</f>
        <v>5.9</v>
      </c>
      <c r="I95" s="87" t="str">
        <f>'Cálculos diurno '!J58</f>
        <v xml:space="preserve"> W</v>
      </c>
      <c r="J95" s="88">
        <f>IF('Cálculos diurno '!K58=0,"&lt;0.1",'Cálculos diurno '!K58)</f>
        <v>4.4000000000000004</v>
      </c>
      <c r="K95" s="86">
        <f>'Cálculos diurno '!L58</f>
        <v>651.1</v>
      </c>
      <c r="L95" s="89" t="str">
        <f>'Cálculos diurno '!M58</f>
        <v>No se evidencia contribuciones adicionales de ruido a la medición.</v>
      </c>
    </row>
    <row r="96" spans="1:12" ht="21" x14ac:dyDescent="0.25">
      <c r="A96" s="191" t="s">
        <v>171</v>
      </c>
      <c r="B96" s="192"/>
      <c r="C96" s="192"/>
      <c r="D96" s="192"/>
      <c r="E96" s="192"/>
      <c r="F96" s="192"/>
      <c r="G96" s="192"/>
      <c r="H96" s="192"/>
      <c r="I96" s="192"/>
      <c r="J96" s="192"/>
      <c r="K96" s="192"/>
      <c r="L96" s="193"/>
    </row>
    <row r="97" spans="1:13" ht="63" x14ac:dyDescent="0.25">
      <c r="A97" s="78" t="s">
        <v>69</v>
      </c>
      <c r="B97" s="79" t="s">
        <v>68</v>
      </c>
      <c r="C97" s="79" t="s">
        <v>63</v>
      </c>
      <c r="D97" s="79" t="s">
        <v>72</v>
      </c>
      <c r="E97" s="80" t="s">
        <v>64</v>
      </c>
      <c r="F97" s="80" t="s">
        <v>65</v>
      </c>
      <c r="G97" s="81" t="s">
        <v>75</v>
      </c>
      <c r="H97" s="82" t="s">
        <v>73</v>
      </c>
      <c r="I97" s="82" t="s">
        <v>41</v>
      </c>
      <c r="J97" s="83" t="s">
        <v>74</v>
      </c>
      <c r="K97" s="83" t="s">
        <v>168</v>
      </c>
      <c r="L97" s="84" t="s">
        <v>66</v>
      </c>
    </row>
    <row r="98" spans="1:13" ht="111" customHeight="1" x14ac:dyDescent="0.25">
      <c r="A98" s="85">
        <f>'Cálculos nocturno'!A3</f>
        <v>44012.884722222225</v>
      </c>
      <c r="B98" s="86">
        <f>IF('Cálculos nocturno'!B3&lt;27,"&lt;27",'Cálculos nocturno'!B3)</f>
        <v>42.6</v>
      </c>
      <c r="C98" s="86">
        <f>IF('Cálculos nocturno'!D3&lt;27,"&lt;27",'Cálculos nocturno'!D3)</f>
        <v>35.9</v>
      </c>
      <c r="D98" s="86">
        <f>IF('Cálculos nocturno'!E3&lt;27,"&lt;27",'Cálculos nocturno'!E3)</f>
        <v>45.3</v>
      </c>
      <c r="E98" s="86">
        <f>IF('Cálculos nocturno'!F3&lt;27,"&lt;27",'Cálculos nocturno'!F3)</f>
        <v>46.6</v>
      </c>
      <c r="F98" s="86">
        <f>IF('Cálculos nocturno'!G3&lt;27,"&lt;27",'Cálculos nocturno'!G3)</f>
        <v>29.6</v>
      </c>
      <c r="G98" s="86">
        <f>'Cálculos nocturno'!H3</f>
        <v>99</v>
      </c>
      <c r="H98" s="86">
        <f>'Cálculos nocturno'!I3</f>
        <v>5.4</v>
      </c>
      <c r="I98" s="86" t="str">
        <f>'Cálculos nocturno'!J3</f>
        <v xml:space="preserve"> NW</v>
      </c>
      <c r="J98" s="86">
        <f>'Cálculos nocturno'!K3</f>
        <v>2.7</v>
      </c>
      <c r="K98" s="86">
        <f>'Cálculos nocturno'!L3</f>
        <v>650</v>
      </c>
      <c r="L98" s="89" t="str">
        <f>'Cálculos nocturno'!M3</f>
        <v>No se evidencia contribuciones adicionales de ruido a la medición.</v>
      </c>
      <c r="M98" s="308"/>
    </row>
    <row r="99" spans="1:13" ht="111" customHeight="1" x14ac:dyDescent="0.25">
      <c r="A99" s="85">
        <f>'Cálculos nocturno'!A4</f>
        <v>44012.895138888889</v>
      </c>
      <c r="B99" s="86">
        <f>IF('Cálculos nocturno'!B4&lt;27,"&lt;27",'Cálculos nocturno'!B4)</f>
        <v>36.299999999999997</v>
      </c>
      <c r="C99" s="86" t="str">
        <f>IF('Cálculos nocturno'!D4&lt;27,"&lt;27",'Cálculos nocturno'!D4)</f>
        <v>&lt;27</v>
      </c>
      <c r="D99" s="86">
        <f>IF('Cálculos nocturno'!E4&lt;27,"&lt;27",'Cálculos nocturno'!E4)</f>
        <v>39.1</v>
      </c>
      <c r="E99" s="86">
        <f>IF('Cálculos nocturno'!F4&lt;27,"&lt;27",'Cálculos nocturno'!F4)</f>
        <v>44.7</v>
      </c>
      <c r="F99" s="86" t="str">
        <f>IF('Cálculos nocturno'!G4&lt;27,"&lt;27",'Cálculos nocturno'!G4)</f>
        <v>&lt;27</v>
      </c>
      <c r="G99" s="86">
        <f>'Cálculos nocturno'!H4</f>
        <v>99</v>
      </c>
      <c r="H99" s="86">
        <f>'Cálculos nocturno'!I4</f>
        <v>5.5</v>
      </c>
      <c r="I99" s="86" t="str">
        <f>'Cálculos nocturno'!J4</f>
        <v xml:space="preserve"> W</v>
      </c>
      <c r="J99" s="86">
        <f>'Cálculos nocturno'!K4</f>
        <v>3.1</v>
      </c>
      <c r="K99" s="86">
        <f>'Cálculos nocturno'!L4</f>
        <v>649.9</v>
      </c>
      <c r="L99" s="89" t="str">
        <f>'Cálculos nocturno'!M4</f>
        <v>No se evidencia contribuciones adicionales de ruido a la medición.</v>
      </c>
    </row>
    <row r="100" spans="1:13" ht="111" customHeight="1" x14ac:dyDescent="0.25">
      <c r="A100" s="85">
        <f>'Cálculos nocturno'!A5</f>
        <v>44012.905555555553</v>
      </c>
      <c r="B100" s="86">
        <f>IF('Cálculos nocturno'!B5&lt;27,"&lt;27",'Cálculos nocturno'!B5)</f>
        <v>36.799999999999997</v>
      </c>
      <c r="C100" s="86" t="str">
        <f>IF('Cálculos nocturno'!D5&lt;27,"&lt;27",'Cálculos nocturno'!D5)</f>
        <v>&lt;27</v>
      </c>
      <c r="D100" s="86">
        <f>IF('Cálculos nocturno'!E5&lt;27,"&lt;27",'Cálculos nocturno'!E5)</f>
        <v>42.3</v>
      </c>
      <c r="E100" s="86">
        <f>IF('Cálculos nocturno'!F5&lt;27,"&lt;27",'Cálculos nocturno'!F5)</f>
        <v>46.1</v>
      </c>
      <c r="F100" s="86" t="str">
        <f>IF('Cálculos nocturno'!G5&lt;27,"&lt;27",'Cálculos nocturno'!G5)</f>
        <v>&lt;27</v>
      </c>
      <c r="G100" s="86">
        <f>'Cálculos nocturno'!H5</f>
        <v>99</v>
      </c>
      <c r="H100" s="86">
        <f>'Cálculos nocturno'!I5</f>
        <v>5.3</v>
      </c>
      <c r="I100" s="86" t="str">
        <f>'Cálculos nocturno'!J5</f>
        <v xml:space="preserve"> W</v>
      </c>
      <c r="J100" s="88">
        <f>IF('Cálculos nocturno'!K5=0,"&lt;0.1",'Cálculos nocturno'!K5)</f>
        <v>2</v>
      </c>
      <c r="K100" s="86">
        <f>'Cálculos nocturno'!L5</f>
        <v>650.20000000000005</v>
      </c>
      <c r="L100" s="89" t="str">
        <f>'Cálculos nocturno'!M5</f>
        <v>No se evidencia contribuciones adicionales de ruido a la medición.</v>
      </c>
    </row>
    <row r="101" spans="1:13" ht="111" customHeight="1" x14ac:dyDescent="0.25">
      <c r="A101" s="85">
        <f>'Cálculos nocturno'!A6</f>
        <v>44012.915972222225</v>
      </c>
      <c r="B101" s="86">
        <f>IF('Cálculos nocturno'!B6&lt;27,"&lt;27",'Cálculos nocturno'!B6)</f>
        <v>40.4</v>
      </c>
      <c r="C101" s="86">
        <f>IF('Cálculos nocturno'!D6&lt;27,"&lt;27",'Cálculos nocturno'!D6)</f>
        <v>31.8</v>
      </c>
      <c r="D101" s="86">
        <f>IF('Cálculos nocturno'!E6&lt;27,"&lt;27",'Cálculos nocturno'!E6)</f>
        <v>44.4</v>
      </c>
      <c r="E101" s="86">
        <f>IF('Cálculos nocturno'!F6&lt;27,"&lt;27",'Cálculos nocturno'!F6)</f>
        <v>46.9</v>
      </c>
      <c r="F101" s="86">
        <f>IF('Cálculos nocturno'!G6&lt;27,"&lt;27",'Cálculos nocturno'!G6)</f>
        <v>27</v>
      </c>
      <c r="G101" s="86">
        <f>'Cálculos nocturno'!H6</f>
        <v>99</v>
      </c>
      <c r="H101" s="86">
        <f>'Cálculos nocturno'!I6</f>
        <v>5.2</v>
      </c>
      <c r="I101" s="86" t="str">
        <f>'Cálculos nocturno'!J6</f>
        <v xml:space="preserve"> W</v>
      </c>
      <c r="J101" s="88">
        <f>IF('Cálculos nocturno'!K6=0,"&lt;0.1",'Cálculos nocturno'!K6)</f>
        <v>2.7</v>
      </c>
      <c r="K101" s="86">
        <f>'Cálculos nocturno'!L6</f>
        <v>650.29999999999995</v>
      </c>
      <c r="L101" s="89" t="str">
        <f>'Cálculos nocturno'!M6</f>
        <v>No se evidencia contribuciones adicionales de ruido a la medición.</v>
      </c>
    </row>
    <row r="102" spans="1:13" ht="111" customHeight="1" x14ac:dyDescent="0.25">
      <c r="A102" s="85">
        <f>'Cálculos nocturno'!A7</f>
        <v>44012.926388888889</v>
      </c>
      <c r="B102" s="86">
        <f>IF('Cálculos nocturno'!B7&lt;27,"&lt;27",'Cálculos nocturno'!B7)</f>
        <v>42.6</v>
      </c>
      <c r="C102" s="86" t="str">
        <f>IF('Cálculos nocturno'!D7&lt;27,"&lt;27",'Cálculos nocturno'!D7)</f>
        <v>&lt;27</v>
      </c>
      <c r="D102" s="86">
        <f>IF('Cálculos nocturno'!E7&lt;27,"&lt;27",'Cálculos nocturno'!E7)</f>
        <v>46</v>
      </c>
      <c r="E102" s="86">
        <f>IF('Cálculos nocturno'!F7&lt;27,"&lt;27",'Cálculos nocturno'!F7)</f>
        <v>48.6</v>
      </c>
      <c r="F102" s="86" t="str">
        <f>IF('Cálculos nocturno'!G7&lt;27,"&lt;27",'Cálculos nocturno'!G7)</f>
        <v>&lt;27</v>
      </c>
      <c r="G102" s="86">
        <f>'Cálculos nocturno'!H7</f>
        <v>99</v>
      </c>
      <c r="H102" s="86">
        <f>'Cálculos nocturno'!I7</f>
        <v>5.3</v>
      </c>
      <c r="I102" s="86" t="str">
        <f>'Cálculos nocturno'!J7</f>
        <v xml:space="preserve"> W</v>
      </c>
      <c r="J102" s="88">
        <f>IF('Cálculos nocturno'!K7=0,"&lt;0.1",'Cálculos nocturno'!K7)</f>
        <v>2</v>
      </c>
      <c r="K102" s="86">
        <f>'Cálculos nocturno'!L7</f>
        <v>650.1</v>
      </c>
      <c r="L102" s="89" t="str">
        <f>'Cálculos nocturno'!M7</f>
        <v>No se evidencia contribuciones adicionales de ruido a la medición.</v>
      </c>
    </row>
    <row r="103" spans="1:13" ht="111" customHeight="1" x14ac:dyDescent="0.25">
      <c r="A103" s="85">
        <f>'Cálculos nocturno'!A8</f>
        <v>44012.936805555553</v>
      </c>
      <c r="B103" s="86">
        <f>IF('Cálculos nocturno'!B8&lt;27,"&lt;27",'Cálculos nocturno'!B8)</f>
        <v>32.1</v>
      </c>
      <c r="C103" s="86" t="str">
        <f>IF('Cálculos nocturno'!D8&lt;27,"&lt;27",'Cálculos nocturno'!D8)</f>
        <v>&lt;27</v>
      </c>
      <c r="D103" s="86">
        <f>IF('Cálculos nocturno'!E8&lt;27,"&lt;27",'Cálculos nocturno'!E8)</f>
        <v>34.5</v>
      </c>
      <c r="E103" s="86">
        <f>IF('Cálculos nocturno'!F8&lt;27,"&lt;27",'Cálculos nocturno'!F8)</f>
        <v>41.6</v>
      </c>
      <c r="F103" s="86" t="str">
        <f>IF('Cálculos nocturno'!G8&lt;27,"&lt;27",'Cálculos nocturno'!G8)</f>
        <v>&lt;27</v>
      </c>
      <c r="G103" s="86">
        <f>'Cálculos nocturno'!H8</f>
        <v>99</v>
      </c>
      <c r="H103" s="86">
        <f>'Cálculos nocturno'!I8</f>
        <v>5.4</v>
      </c>
      <c r="I103" s="86" t="str">
        <f>'Cálculos nocturno'!J8</f>
        <v xml:space="preserve"> W</v>
      </c>
      <c r="J103" s="88">
        <f>IF('Cálculos nocturno'!K8=0,"&lt;0.1",'Cálculos nocturno'!K8)</f>
        <v>1.7</v>
      </c>
      <c r="K103" s="86">
        <f>'Cálculos nocturno'!L8</f>
        <v>650.1</v>
      </c>
      <c r="L103" s="89" t="str">
        <f>'Cálculos nocturno'!M8</f>
        <v>No se evidencia contribuciones adicionales de ruido a la medición.</v>
      </c>
    </row>
    <row r="104" spans="1:13" ht="111" customHeight="1" x14ac:dyDescent="0.25">
      <c r="A104" s="85">
        <f>'Cálculos nocturno'!A9</f>
        <v>44012.947222222225</v>
      </c>
      <c r="B104" s="86" t="str">
        <f>IF('Cálculos nocturno'!B9&lt;27,"&lt;27",'Cálculos nocturno'!B9)</f>
        <v>&lt;27</v>
      </c>
      <c r="C104" s="86" t="str">
        <f>IF('Cálculos nocturno'!D9&lt;27,"&lt;27",'Cálculos nocturno'!D9)</f>
        <v>&lt;27</v>
      </c>
      <c r="D104" s="86" t="str">
        <f>IF('Cálculos nocturno'!E9&lt;27,"&lt;27",'Cálculos nocturno'!E9)</f>
        <v>&lt;27</v>
      </c>
      <c r="E104" s="86">
        <f>IF('Cálculos nocturno'!F9&lt;27,"&lt;27",'Cálculos nocturno'!F9)</f>
        <v>32.700000000000003</v>
      </c>
      <c r="F104" s="86" t="str">
        <f>IF('Cálculos nocturno'!G9&lt;27,"&lt;27",'Cálculos nocturno'!G9)</f>
        <v>&lt;27</v>
      </c>
      <c r="G104" s="86">
        <f>'Cálculos nocturno'!H9</f>
        <v>99</v>
      </c>
      <c r="H104" s="86">
        <f>'Cálculos nocturno'!I9</f>
        <v>5.3</v>
      </c>
      <c r="I104" s="86" t="str">
        <f>'Cálculos nocturno'!J9</f>
        <v xml:space="preserve"> W</v>
      </c>
      <c r="J104" s="88">
        <f>IF('Cálculos nocturno'!K9=0,"&lt;0.1",'Cálculos nocturno'!K9)</f>
        <v>2.4</v>
      </c>
      <c r="K104" s="86">
        <f>'Cálculos nocturno'!L9</f>
        <v>650.29999999999995</v>
      </c>
      <c r="L104" s="89" t="str">
        <f>'Cálculos nocturno'!M9</f>
        <v>No se evidencia contribuciones adicionales de ruido a la medición.</v>
      </c>
    </row>
    <row r="105" spans="1:13" ht="111" customHeight="1" x14ac:dyDescent="0.25">
      <c r="A105" s="85">
        <f>'Cálculos nocturno'!A10</f>
        <v>44012.957638888889</v>
      </c>
      <c r="B105" s="86" t="str">
        <f>IF('Cálculos nocturno'!B10&lt;27,"&lt;27",'Cálculos nocturno'!B10)</f>
        <v>&lt;27</v>
      </c>
      <c r="C105" s="86" t="str">
        <f>IF('Cálculos nocturno'!D10&lt;27,"&lt;27",'Cálculos nocturno'!D10)</f>
        <v>&lt;27</v>
      </c>
      <c r="D105" s="86">
        <f>IF('Cálculos nocturno'!E10&lt;27,"&lt;27",'Cálculos nocturno'!E10)</f>
        <v>30.4</v>
      </c>
      <c r="E105" s="86">
        <f>IF('Cálculos nocturno'!F10&lt;27,"&lt;27",'Cálculos nocturno'!F10)</f>
        <v>37.299999999999997</v>
      </c>
      <c r="F105" s="86" t="str">
        <f>IF('Cálculos nocturno'!G10&lt;27,"&lt;27",'Cálculos nocturno'!G10)</f>
        <v>&lt;27</v>
      </c>
      <c r="G105" s="86">
        <f>'Cálculos nocturno'!H10</f>
        <v>99</v>
      </c>
      <c r="H105" s="86">
        <f>'Cálculos nocturno'!I10</f>
        <v>5.3</v>
      </c>
      <c r="I105" s="86" t="str">
        <f>'Cálculos nocturno'!J10</f>
        <v xml:space="preserve"> NW</v>
      </c>
      <c r="J105" s="88">
        <f>IF('Cálculos nocturno'!K10=0,"&lt;0.1",'Cálculos nocturno'!K10)</f>
        <v>1.7</v>
      </c>
      <c r="K105" s="86">
        <f>'Cálculos nocturno'!L10</f>
        <v>650.4</v>
      </c>
      <c r="L105" s="89" t="str">
        <f>'Cálculos nocturno'!M10</f>
        <v>No se evidencia contribuciones adicionales de ruido a la medición.</v>
      </c>
    </row>
    <row r="106" spans="1:13" ht="111" customHeight="1" x14ac:dyDescent="0.25">
      <c r="A106" s="85">
        <f>'Cálculos nocturno'!A11</f>
        <v>44012.968055555553</v>
      </c>
      <c r="B106" s="86">
        <f>IF('Cálculos nocturno'!B11&lt;27,"&lt;27",'Cálculos nocturno'!B11)</f>
        <v>33.9</v>
      </c>
      <c r="C106" s="86">
        <f>IF('Cálculos nocturno'!D11&lt;27,"&lt;27",'Cálculos nocturno'!D11)</f>
        <v>28</v>
      </c>
      <c r="D106" s="86">
        <f>IF('Cálculos nocturno'!E11&lt;27,"&lt;27",'Cálculos nocturno'!E11)</f>
        <v>37.299999999999997</v>
      </c>
      <c r="E106" s="86">
        <f>IF('Cálculos nocturno'!F11&lt;27,"&lt;27",'Cálculos nocturno'!F11)</f>
        <v>41.9</v>
      </c>
      <c r="F106" s="86" t="str">
        <f>IF('Cálculos nocturno'!G11&lt;27,"&lt;27",'Cálculos nocturno'!G11)</f>
        <v>&lt;27</v>
      </c>
      <c r="G106" s="86">
        <f>'Cálculos nocturno'!H11</f>
        <v>99</v>
      </c>
      <c r="H106" s="86">
        <f>'Cálculos nocturno'!I11</f>
        <v>5.3</v>
      </c>
      <c r="I106" s="86" t="str">
        <f>'Cálculos nocturno'!J11</f>
        <v xml:space="preserve"> W</v>
      </c>
      <c r="J106" s="88">
        <f>IF('Cálculos nocturno'!K11=0,"&lt;0.1",'Cálculos nocturno'!K11)</f>
        <v>3.7</v>
      </c>
      <c r="K106" s="86">
        <f>'Cálculos nocturno'!L11</f>
        <v>650.29999999999995</v>
      </c>
      <c r="L106" s="89" t="str">
        <f>'Cálculos nocturno'!M11</f>
        <v>No se evidencia contribuciones adicionales de ruido a la medición.</v>
      </c>
    </row>
    <row r="107" spans="1:13" ht="111" customHeight="1" x14ac:dyDescent="0.25">
      <c r="A107" s="85">
        <f>'Cálculos nocturno'!A12</f>
        <v>44012.978472222225</v>
      </c>
      <c r="B107" s="86" t="str">
        <f>IF('Cálculos nocturno'!B12&lt;27,"&lt;27",'Cálculos nocturno'!B12)</f>
        <v>&lt;27</v>
      </c>
      <c r="C107" s="86" t="str">
        <f>IF('Cálculos nocturno'!D12&lt;27,"&lt;27",'Cálculos nocturno'!D12)</f>
        <v>&lt;27</v>
      </c>
      <c r="D107" s="86" t="str">
        <f>IF('Cálculos nocturno'!E12&lt;27,"&lt;27",'Cálculos nocturno'!E12)</f>
        <v>&lt;27</v>
      </c>
      <c r="E107" s="86">
        <f>IF('Cálculos nocturno'!F12&lt;27,"&lt;27",'Cálculos nocturno'!F12)</f>
        <v>29.1</v>
      </c>
      <c r="F107" s="86" t="str">
        <f>IF('Cálculos nocturno'!G12&lt;27,"&lt;27",'Cálculos nocturno'!G12)</f>
        <v>&lt;27</v>
      </c>
      <c r="G107" s="86">
        <f>'Cálculos nocturno'!H12</f>
        <v>99</v>
      </c>
      <c r="H107" s="86">
        <f>'Cálculos nocturno'!I12</f>
        <v>5.3</v>
      </c>
      <c r="I107" s="86" t="str">
        <f>'Cálculos nocturno'!J12</f>
        <v xml:space="preserve"> W</v>
      </c>
      <c r="J107" s="88">
        <f>IF('Cálculos nocturno'!K12=0,"&lt;0.1",'Cálculos nocturno'!K12)</f>
        <v>2.7</v>
      </c>
      <c r="K107" s="86">
        <f>'Cálculos nocturno'!L12</f>
        <v>650.20000000000005</v>
      </c>
      <c r="L107" s="89" t="str">
        <f>'Cálculos nocturno'!M12</f>
        <v>No se evidencia contribuciones adicionales de ruido a la medición.</v>
      </c>
    </row>
    <row r="108" spans="1:13" ht="111" customHeight="1" x14ac:dyDescent="0.25">
      <c r="A108" s="85">
        <f>'Cálculos nocturno'!A13</f>
        <v>44012.988888888889</v>
      </c>
      <c r="B108" s="86" t="str">
        <f>IF('Cálculos nocturno'!B13&lt;27,"&lt;27",'Cálculos nocturno'!B13)</f>
        <v>&lt;27</v>
      </c>
      <c r="C108" s="86" t="str">
        <f>IF('Cálculos nocturno'!D13&lt;27,"&lt;27",'Cálculos nocturno'!D13)</f>
        <v>&lt;27</v>
      </c>
      <c r="D108" s="86" t="str">
        <f>IF('Cálculos nocturno'!E13&lt;27,"&lt;27",'Cálculos nocturno'!E13)</f>
        <v>&lt;27</v>
      </c>
      <c r="E108" s="86" t="str">
        <f>IF('Cálculos nocturno'!F13&lt;27,"&lt;27",'Cálculos nocturno'!F13)</f>
        <v>&lt;27</v>
      </c>
      <c r="F108" s="86" t="str">
        <f>IF('Cálculos nocturno'!G13&lt;27,"&lt;27",'Cálculos nocturno'!G13)</f>
        <v>&lt;27</v>
      </c>
      <c r="G108" s="86">
        <f>'Cálculos nocturno'!H13</f>
        <v>99</v>
      </c>
      <c r="H108" s="86">
        <f>'Cálculos nocturno'!I13</f>
        <v>5.3</v>
      </c>
      <c r="I108" s="86" t="str">
        <f>'Cálculos nocturno'!J13</f>
        <v xml:space="preserve"> W</v>
      </c>
      <c r="J108" s="88">
        <f>IF('Cálculos nocturno'!K13=0,"&lt;0.1",'Cálculos nocturno'!K13)</f>
        <v>2</v>
      </c>
      <c r="K108" s="86">
        <f>'Cálculos nocturno'!L13</f>
        <v>650.20000000000005</v>
      </c>
      <c r="L108" s="89" t="str">
        <f>'Cálculos nocturno'!M13</f>
        <v>No se evidencia contribuciones adicionales de ruido a la medición.</v>
      </c>
    </row>
    <row r="109" spans="1:13" ht="111" customHeight="1" x14ac:dyDescent="0.25">
      <c r="A109" s="85">
        <f>'Cálculos nocturno'!A14</f>
        <v>44012.999305555553</v>
      </c>
      <c r="B109" s="86" t="str">
        <f>IF('Cálculos nocturno'!B14&lt;27,"&lt;27",'Cálculos nocturno'!B14)</f>
        <v>&lt;27</v>
      </c>
      <c r="C109" s="86" t="str">
        <f>IF('Cálculos nocturno'!D14&lt;27,"&lt;27",'Cálculos nocturno'!D14)</f>
        <v>&lt;27</v>
      </c>
      <c r="D109" s="86" t="str">
        <f>IF('Cálculos nocturno'!E14&lt;27,"&lt;27",'Cálculos nocturno'!E14)</f>
        <v>&lt;27</v>
      </c>
      <c r="E109" s="86">
        <f>IF('Cálculos nocturno'!F14&lt;27,"&lt;27",'Cálculos nocturno'!F14)</f>
        <v>35.4</v>
      </c>
      <c r="F109" s="86" t="str">
        <f>IF('Cálculos nocturno'!G14&lt;27,"&lt;27",'Cálculos nocturno'!G14)</f>
        <v>&lt;27</v>
      </c>
      <c r="G109" s="86">
        <f>'Cálculos nocturno'!H14</f>
        <v>99</v>
      </c>
      <c r="H109" s="86">
        <f>'Cálculos nocturno'!I14</f>
        <v>5.3</v>
      </c>
      <c r="I109" s="86" t="str">
        <f>'Cálculos nocturno'!J14</f>
        <v xml:space="preserve"> SW</v>
      </c>
      <c r="J109" s="88">
        <f>IF('Cálculos nocturno'!K14=0,"&lt;0.1",'Cálculos nocturno'!K14)</f>
        <v>1.4</v>
      </c>
      <c r="K109" s="86">
        <f>'Cálculos nocturno'!L14</f>
        <v>650.4</v>
      </c>
      <c r="L109" s="89" t="str">
        <f>'Cálculos nocturno'!M14</f>
        <v>No se evidencia contribuciones adicionales de ruido a la medición.</v>
      </c>
    </row>
    <row r="110" spans="1:13" ht="111" customHeight="1" x14ac:dyDescent="0.25">
      <c r="A110" s="85">
        <f>'Cálculos nocturno'!A15</f>
        <v>44013.009722222225</v>
      </c>
      <c r="B110" s="86" t="str">
        <f>IF('Cálculos nocturno'!B15&lt;27,"&lt;27",'Cálculos nocturno'!B15)</f>
        <v>&lt;27</v>
      </c>
      <c r="C110" s="86" t="str">
        <f>IF('Cálculos nocturno'!D15&lt;27,"&lt;27",'Cálculos nocturno'!D15)</f>
        <v>&lt;27</v>
      </c>
      <c r="D110" s="86">
        <f>IF('Cálculos nocturno'!E15&lt;27,"&lt;27",'Cálculos nocturno'!E15)</f>
        <v>30.2</v>
      </c>
      <c r="E110" s="86">
        <f>IF('Cálculos nocturno'!F15&lt;27,"&lt;27",'Cálculos nocturno'!F15)</f>
        <v>34.9</v>
      </c>
      <c r="F110" s="86" t="str">
        <f>IF('Cálculos nocturno'!G15&lt;27,"&lt;27",'Cálculos nocturno'!G15)</f>
        <v>&lt;27</v>
      </c>
      <c r="G110" s="86">
        <f>'Cálculos nocturno'!H15</f>
        <v>99</v>
      </c>
      <c r="H110" s="86">
        <f>'Cálculos nocturno'!I15</f>
        <v>5.3</v>
      </c>
      <c r="I110" s="86" t="str">
        <f>'Cálculos nocturno'!J15</f>
        <v xml:space="preserve"> NW</v>
      </c>
      <c r="J110" s="88">
        <f>IF('Cálculos nocturno'!K15=0,"&lt;0.1",'Cálculos nocturno'!K15)</f>
        <v>1</v>
      </c>
      <c r="K110" s="86">
        <f>'Cálculos nocturno'!L15</f>
        <v>650.29999999999995</v>
      </c>
      <c r="L110" s="89" t="str">
        <f>'Cálculos nocturno'!M15</f>
        <v>No se evidencia contribuciones adicionales de ruido a la medición.</v>
      </c>
    </row>
    <row r="111" spans="1:13" ht="111" customHeight="1" x14ac:dyDescent="0.25">
      <c r="A111" s="85">
        <f>'Cálculos nocturno'!A16</f>
        <v>44013.020138888889</v>
      </c>
      <c r="B111" s="86" t="str">
        <f>IF('Cálculos nocturno'!B16&lt;27,"&lt;27",'Cálculos nocturno'!B16)</f>
        <v>&lt;27</v>
      </c>
      <c r="C111" s="86" t="str">
        <f>IF('Cálculos nocturno'!D16&lt;27,"&lt;27",'Cálculos nocturno'!D16)</f>
        <v>&lt;27</v>
      </c>
      <c r="D111" s="86" t="str">
        <f>IF('Cálculos nocturno'!E16&lt;27,"&lt;27",'Cálculos nocturno'!E16)</f>
        <v>&lt;27</v>
      </c>
      <c r="E111" s="86" t="str">
        <f>IF('Cálculos nocturno'!F16&lt;27,"&lt;27",'Cálculos nocturno'!F16)</f>
        <v>&lt;27</v>
      </c>
      <c r="F111" s="86" t="str">
        <f>IF('Cálculos nocturno'!G16&lt;27,"&lt;27",'Cálculos nocturno'!G16)</f>
        <v>&lt;27</v>
      </c>
      <c r="G111" s="86">
        <f>'Cálculos nocturno'!H16</f>
        <v>99</v>
      </c>
      <c r="H111" s="86">
        <f>'Cálculos nocturno'!I16</f>
        <v>5.3</v>
      </c>
      <c r="I111" s="86" t="str">
        <f>'Cálculos nocturno'!J16</f>
        <v xml:space="preserve"> W</v>
      </c>
      <c r="J111" s="88">
        <f>IF('Cálculos nocturno'!K16=0,"&lt;0.1",'Cálculos nocturno'!K16)</f>
        <v>1.4</v>
      </c>
      <c r="K111" s="86">
        <f>'Cálculos nocturno'!L16</f>
        <v>650.29999999999995</v>
      </c>
      <c r="L111" s="89" t="str">
        <f>'Cálculos nocturno'!M16</f>
        <v>No se evidencia contribuciones adicionales de ruido a la medición.</v>
      </c>
    </row>
    <row r="112" spans="1:13" ht="111" customHeight="1" x14ac:dyDescent="0.25">
      <c r="A112" s="85">
        <f>'Cálculos nocturno'!A17</f>
        <v>44013.030555555553</v>
      </c>
      <c r="B112" s="86">
        <f>IF('Cálculos nocturno'!B17&lt;27,"&lt;27",'Cálculos nocturno'!B17)</f>
        <v>35</v>
      </c>
      <c r="C112" s="86" t="str">
        <f>IF('Cálculos nocturno'!D17&lt;27,"&lt;27",'Cálculos nocturno'!D17)</f>
        <v>&lt;27</v>
      </c>
      <c r="D112" s="86">
        <f>IF('Cálculos nocturno'!E17&lt;27,"&lt;27",'Cálculos nocturno'!E17)</f>
        <v>38</v>
      </c>
      <c r="E112" s="86">
        <f>IF('Cálculos nocturno'!F17&lt;27,"&lt;27",'Cálculos nocturno'!F17)</f>
        <v>42.7</v>
      </c>
      <c r="F112" s="86" t="str">
        <f>IF('Cálculos nocturno'!G17&lt;27,"&lt;27",'Cálculos nocturno'!G17)</f>
        <v>&lt;27</v>
      </c>
      <c r="G112" s="86">
        <f>'Cálculos nocturno'!H17</f>
        <v>99</v>
      </c>
      <c r="H112" s="86">
        <f>'Cálculos nocturno'!I17</f>
        <v>5.2</v>
      </c>
      <c r="I112" s="86" t="str">
        <f>'Cálculos nocturno'!J17</f>
        <v xml:space="preserve"> NW</v>
      </c>
      <c r="J112" s="88">
        <f>IF('Cálculos nocturno'!K17=0,"&lt;0.1",'Cálculos nocturno'!K17)</f>
        <v>2.7</v>
      </c>
      <c r="K112" s="86">
        <f>'Cálculos nocturno'!L17</f>
        <v>650.6</v>
      </c>
      <c r="L112" s="89" t="str">
        <f>'Cálculos nocturno'!M17</f>
        <v>No se evidencia contribuciones adicionales de ruido a la medición.</v>
      </c>
    </row>
    <row r="113" spans="1:12" ht="111" customHeight="1" x14ac:dyDescent="0.25">
      <c r="A113" s="85">
        <f>'Cálculos nocturno'!A18</f>
        <v>44013.040972222225</v>
      </c>
      <c r="B113" s="86">
        <f>IF('Cálculos nocturno'!B18&lt;27,"&lt;27",'Cálculos nocturno'!B18)</f>
        <v>27.6</v>
      </c>
      <c r="C113" s="86" t="str">
        <f>IF('Cálculos nocturno'!D18&lt;27,"&lt;27",'Cálculos nocturno'!D18)</f>
        <v>&lt;27</v>
      </c>
      <c r="D113" s="86">
        <f>IF('Cálculos nocturno'!E18&lt;27,"&lt;27",'Cálculos nocturno'!E18)</f>
        <v>31.2</v>
      </c>
      <c r="E113" s="86">
        <f>IF('Cálculos nocturno'!F18&lt;27,"&lt;27",'Cálculos nocturno'!F18)</f>
        <v>34.799999999999997</v>
      </c>
      <c r="F113" s="86" t="str">
        <f>IF('Cálculos nocturno'!G18&lt;27,"&lt;27",'Cálculos nocturno'!G18)</f>
        <v>&lt;27</v>
      </c>
      <c r="G113" s="86">
        <f>'Cálculos nocturno'!H18</f>
        <v>99</v>
      </c>
      <c r="H113" s="86">
        <f>'Cálculos nocturno'!I18</f>
        <v>5.2</v>
      </c>
      <c r="I113" s="86" t="str">
        <f>'Cálculos nocturno'!J18</f>
        <v xml:space="preserve"> NW</v>
      </c>
      <c r="J113" s="88">
        <f>IF('Cálculos nocturno'!K18=0,"&lt;0.1",'Cálculos nocturno'!K18)</f>
        <v>2</v>
      </c>
      <c r="K113" s="86">
        <f>'Cálculos nocturno'!L18</f>
        <v>650.4</v>
      </c>
      <c r="L113" s="89" t="str">
        <f>'Cálculos nocturno'!M18</f>
        <v>No se evidencia contribuciones adicionales de ruido a la medición.</v>
      </c>
    </row>
    <row r="114" spans="1:12" ht="111" customHeight="1" x14ac:dyDescent="0.25">
      <c r="A114" s="85">
        <f>'Cálculos nocturno'!A19</f>
        <v>44013.051388888889</v>
      </c>
      <c r="B114" s="86" t="str">
        <f>IF('Cálculos nocturno'!B19&lt;27,"&lt;27",'Cálculos nocturno'!B19)</f>
        <v>&lt;27</v>
      </c>
      <c r="C114" s="86" t="str">
        <f>IF('Cálculos nocturno'!D19&lt;27,"&lt;27",'Cálculos nocturno'!D19)</f>
        <v>&lt;27</v>
      </c>
      <c r="D114" s="86" t="str">
        <f>IF('Cálculos nocturno'!E19&lt;27,"&lt;27",'Cálculos nocturno'!E19)</f>
        <v>&lt;27</v>
      </c>
      <c r="E114" s="86" t="str">
        <f>IF('Cálculos nocturno'!F19&lt;27,"&lt;27",'Cálculos nocturno'!F19)</f>
        <v>&lt;27</v>
      </c>
      <c r="F114" s="86" t="str">
        <f>IF('Cálculos nocturno'!G19&lt;27,"&lt;27",'Cálculos nocturno'!G19)</f>
        <v>&lt;27</v>
      </c>
      <c r="G114" s="86">
        <f>'Cálculos nocturno'!H19</f>
        <v>99</v>
      </c>
      <c r="H114" s="86">
        <f>'Cálculos nocturno'!I19</f>
        <v>5.0999999999999996</v>
      </c>
      <c r="I114" s="86" t="str">
        <f>'Cálculos nocturno'!J19</f>
        <v xml:space="preserve"> NW</v>
      </c>
      <c r="J114" s="88">
        <f>IF('Cálculos nocturno'!K19=0,"&lt;0.1",'Cálculos nocturno'!K19)</f>
        <v>1</v>
      </c>
      <c r="K114" s="86">
        <f>'Cálculos nocturno'!L19</f>
        <v>650.5</v>
      </c>
      <c r="L114" s="89" t="str">
        <f>'Cálculos nocturno'!M19</f>
        <v>No se evidencia contribuciones adicionales de ruido a la medición.</v>
      </c>
    </row>
    <row r="115" spans="1:12" ht="111" customHeight="1" x14ac:dyDescent="0.25">
      <c r="A115" s="85">
        <f>'Cálculos nocturno'!A20</f>
        <v>44013.061805555553</v>
      </c>
      <c r="B115" s="86" t="str">
        <f>IF('Cálculos nocturno'!B20&lt;27,"&lt;27",'Cálculos nocturno'!B20)</f>
        <v>&lt;27</v>
      </c>
      <c r="C115" s="86" t="str">
        <f>IF('Cálculos nocturno'!D20&lt;27,"&lt;27",'Cálculos nocturno'!D20)</f>
        <v>&lt;27</v>
      </c>
      <c r="D115" s="86" t="str">
        <f>IF('Cálculos nocturno'!E20&lt;27,"&lt;27",'Cálculos nocturno'!E20)</f>
        <v>&lt;27</v>
      </c>
      <c r="E115" s="86" t="str">
        <f>IF('Cálculos nocturno'!F20&lt;27,"&lt;27",'Cálculos nocturno'!F20)</f>
        <v>&lt;27</v>
      </c>
      <c r="F115" s="86" t="str">
        <f>IF('Cálculos nocturno'!G20&lt;27,"&lt;27",'Cálculos nocturno'!G20)</f>
        <v>&lt;27</v>
      </c>
      <c r="G115" s="86">
        <f>'Cálculos nocturno'!H20</f>
        <v>99</v>
      </c>
      <c r="H115" s="86">
        <f>'Cálculos nocturno'!I20</f>
        <v>5.0999999999999996</v>
      </c>
      <c r="I115" s="86" t="str">
        <f>'Cálculos nocturno'!J20</f>
        <v xml:space="preserve"> W</v>
      </c>
      <c r="J115" s="88">
        <f>IF('Cálculos nocturno'!K20=0,"&lt;0.1",'Cálculos nocturno'!K20)</f>
        <v>0.3</v>
      </c>
      <c r="K115" s="86">
        <f>'Cálculos nocturno'!L20</f>
        <v>650.29999999999995</v>
      </c>
      <c r="L115" s="89" t="str">
        <f>'Cálculos nocturno'!M20</f>
        <v>No se evidencia contribuciones adicionales de ruido a la medición.</v>
      </c>
    </row>
    <row r="116" spans="1:12" ht="111" customHeight="1" x14ac:dyDescent="0.25">
      <c r="A116" s="85">
        <f>'Cálculos nocturno'!A21</f>
        <v>44013.072222222225</v>
      </c>
      <c r="B116" s="86" t="str">
        <f>IF('Cálculos nocturno'!B21&lt;27,"&lt;27",'Cálculos nocturno'!B21)</f>
        <v>&lt;27</v>
      </c>
      <c r="C116" s="86" t="str">
        <f>IF('Cálculos nocturno'!D21&lt;27,"&lt;27",'Cálculos nocturno'!D21)</f>
        <v>&lt;27</v>
      </c>
      <c r="D116" s="86" t="str">
        <f>IF('Cálculos nocturno'!E21&lt;27,"&lt;27",'Cálculos nocturno'!E21)</f>
        <v>&lt;27</v>
      </c>
      <c r="E116" s="86">
        <f>IF('Cálculos nocturno'!F21&lt;27,"&lt;27",'Cálculos nocturno'!F21)</f>
        <v>28.5</v>
      </c>
      <c r="F116" s="86" t="str">
        <f>IF('Cálculos nocturno'!G21&lt;27,"&lt;27",'Cálculos nocturno'!G21)</f>
        <v>&lt;27</v>
      </c>
      <c r="G116" s="86">
        <f>'Cálculos nocturno'!H21</f>
        <v>99</v>
      </c>
      <c r="H116" s="86">
        <f>'Cálculos nocturno'!I21</f>
        <v>5.0999999999999996</v>
      </c>
      <c r="I116" s="86" t="str">
        <f>'Cálculos nocturno'!J21</f>
        <v xml:space="preserve"> W</v>
      </c>
      <c r="J116" s="88">
        <f>IF('Cálculos nocturno'!K21=0,"&lt;0.1",'Cálculos nocturno'!K21)</f>
        <v>0.3</v>
      </c>
      <c r="K116" s="86">
        <f>'Cálculos nocturno'!L21</f>
        <v>650.1</v>
      </c>
      <c r="L116" s="89" t="str">
        <f>'Cálculos nocturno'!M21</f>
        <v>No se evidencia contribuciones adicionales de ruido a la medición.</v>
      </c>
    </row>
    <row r="117" spans="1:12" ht="111" customHeight="1" x14ac:dyDescent="0.25">
      <c r="A117" s="85">
        <f>'Cálculos nocturno'!A22</f>
        <v>44013.082638888889</v>
      </c>
      <c r="B117" s="86" t="str">
        <f>IF('Cálculos nocturno'!B22&lt;27,"&lt;27",'Cálculos nocturno'!B22)</f>
        <v>&lt;27</v>
      </c>
      <c r="C117" s="86" t="str">
        <f>IF('Cálculos nocturno'!D22&lt;27,"&lt;27",'Cálculos nocturno'!D22)</f>
        <v>&lt;27</v>
      </c>
      <c r="D117" s="86" t="str">
        <f>IF('Cálculos nocturno'!E22&lt;27,"&lt;27",'Cálculos nocturno'!E22)</f>
        <v>&lt;27</v>
      </c>
      <c r="E117" s="86" t="str">
        <f>IF('Cálculos nocturno'!F22&lt;27,"&lt;27",'Cálculos nocturno'!F22)</f>
        <v>&lt;27</v>
      </c>
      <c r="F117" s="86" t="str">
        <f>IF('Cálculos nocturno'!G22&lt;27,"&lt;27",'Cálculos nocturno'!G22)</f>
        <v>&lt;27</v>
      </c>
      <c r="G117" s="86">
        <f>'Cálculos nocturno'!H22</f>
        <v>99</v>
      </c>
      <c r="H117" s="86">
        <f>'Cálculos nocturno'!I22</f>
        <v>5.2</v>
      </c>
      <c r="I117" s="86" t="str">
        <f>'Cálculos nocturno'!J22</f>
        <v xml:space="preserve"> W</v>
      </c>
      <c r="J117" s="88">
        <f>IF('Cálculos nocturno'!K22=0,"&lt;0.1",'Cálculos nocturno'!K22)</f>
        <v>0.7</v>
      </c>
      <c r="K117" s="86">
        <f>'Cálculos nocturno'!L22</f>
        <v>650.20000000000005</v>
      </c>
      <c r="L117" s="89" t="str">
        <f>'Cálculos nocturno'!M22</f>
        <v>No se evidencia contribuciones adicionales de ruido a la medición.</v>
      </c>
    </row>
    <row r="118" spans="1:12" ht="111" customHeight="1" x14ac:dyDescent="0.25">
      <c r="A118" s="85">
        <f>'Cálculos nocturno'!A23</f>
        <v>44013.093055555553</v>
      </c>
      <c r="B118" s="86" t="str">
        <f>IF('Cálculos nocturno'!B23&lt;27,"&lt;27",'Cálculos nocturno'!B23)</f>
        <v>&lt;27</v>
      </c>
      <c r="C118" s="86" t="str">
        <f>IF('Cálculos nocturno'!D23&lt;27,"&lt;27",'Cálculos nocturno'!D23)</f>
        <v>&lt;27</v>
      </c>
      <c r="D118" s="86" t="str">
        <f>IF('Cálculos nocturno'!E23&lt;27,"&lt;27",'Cálculos nocturno'!E23)</f>
        <v>&lt;27</v>
      </c>
      <c r="E118" s="86" t="str">
        <f>IF('Cálculos nocturno'!F23&lt;27,"&lt;27",'Cálculos nocturno'!F23)</f>
        <v>&lt;27</v>
      </c>
      <c r="F118" s="86" t="str">
        <f>IF('Cálculos nocturno'!G23&lt;27,"&lt;27",'Cálculos nocturno'!G23)</f>
        <v>&lt;27</v>
      </c>
      <c r="G118" s="86">
        <f>'Cálculos nocturno'!H23</f>
        <v>99</v>
      </c>
      <c r="H118" s="86">
        <f>'Cálculos nocturno'!I23</f>
        <v>5.2</v>
      </c>
      <c r="I118" s="86" t="str">
        <f>'Cálculos nocturno'!J23</f>
        <v xml:space="preserve"> W</v>
      </c>
      <c r="J118" s="88">
        <f>IF('Cálculos nocturno'!K23=0,"&lt;0.1",'Cálculos nocturno'!K23)</f>
        <v>1.7</v>
      </c>
      <c r="K118" s="86">
        <f>'Cálculos nocturno'!L23</f>
        <v>649.79999999999995</v>
      </c>
      <c r="L118" s="89" t="str">
        <f>'Cálculos nocturno'!M23</f>
        <v>No se evidencia contribuciones adicionales de ruido a la medición.</v>
      </c>
    </row>
    <row r="119" spans="1:12" ht="111" customHeight="1" x14ac:dyDescent="0.25">
      <c r="A119" s="85">
        <f>'Cálculos nocturno'!A24</f>
        <v>44013.103472222225</v>
      </c>
      <c r="B119" s="86" t="str">
        <f>IF('Cálculos nocturno'!B24&lt;27,"&lt;27",'Cálculos nocturno'!B24)</f>
        <v>&lt;27</v>
      </c>
      <c r="C119" s="86" t="str">
        <f>IF('Cálculos nocturno'!D24&lt;27,"&lt;27",'Cálculos nocturno'!D24)</f>
        <v>&lt;27</v>
      </c>
      <c r="D119" s="86" t="str">
        <f>IF('Cálculos nocturno'!E24&lt;27,"&lt;27",'Cálculos nocturno'!E24)</f>
        <v>&lt;27</v>
      </c>
      <c r="E119" s="86" t="str">
        <f>IF('Cálculos nocturno'!F24&lt;27,"&lt;27",'Cálculos nocturno'!F24)</f>
        <v>&lt;27</v>
      </c>
      <c r="F119" s="86" t="str">
        <f>IF('Cálculos nocturno'!G24&lt;27,"&lt;27",'Cálculos nocturno'!G24)</f>
        <v>&lt;27</v>
      </c>
      <c r="G119" s="86">
        <f>'Cálculos nocturno'!H24</f>
        <v>99</v>
      </c>
      <c r="H119" s="86">
        <f>'Cálculos nocturno'!I24</f>
        <v>5.0999999999999996</v>
      </c>
      <c r="I119" s="86" t="str">
        <f>'Cálculos nocturno'!J24</f>
        <v xml:space="preserve"> SW</v>
      </c>
      <c r="J119" s="88">
        <f>IF('Cálculos nocturno'!K24=0,"&lt;0.1",'Cálculos nocturno'!K24)</f>
        <v>1.4</v>
      </c>
      <c r="K119" s="86">
        <f>'Cálculos nocturno'!L24</f>
        <v>649.79999999999995</v>
      </c>
      <c r="L119" s="89" t="str">
        <f>'Cálculos nocturno'!M24</f>
        <v>No se evidencia contribuciones adicionales de ruido a la medición.</v>
      </c>
    </row>
    <row r="120" spans="1:12" ht="111" customHeight="1" x14ac:dyDescent="0.25">
      <c r="A120" s="85">
        <f>'Cálculos nocturno'!A25</f>
        <v>44013.113888888889</v>
      </c>
      <c r="B120" s="86" t="str">
        <f>IF('Cálculos nocturno'!B25&lt;27,"&lt;27",'Cálculos nocturno'!B25)</f>
        <v>&lt;27</v>
      </c>
      <c r="C120" s="86" t="str">
        <f>IF('Cálculos nocturno'!D25&lt;27,"&lt;27",'Cálculos nocturno'!D25)</f>
        <v>&lt;27</v>
      </c>
      <c r="D120" s="86" t="str">
        <f>IF('Cálculos nocturno'!E25&lt;27,"&lt;27",'Cálculos nocturno'!E25)</f>
        <v>&lt;27</v>
      </c>
      <c r="E120" s="86">
        <f>IF('Cálculos nocturno'!F25&lt;27,"&lt;27",'Cálculos nocturno'!F25)</f>
        <v>33.1</v>
      </c>
      <c r="F120" s="86" t="str">
        <f>IF('Cálculos nocturno'!G25&lt;27,"&lt;27",'Cálculos nocturno'!G25)</f>
        <v>&lt;27</v>
      </c>
      <c r="G120" s="86">
        <f>'Cálculos nocturno'!H25</f>
        <v>99</v>
      </c>
      <c r="H120" s="86">
        <f>'Cálculos nocturno'!I25</f>
        <v>5.2</v>
      </c>
      <c r="I120" s="86" t="str">
        <f>'Cálculos nocturno'!J25</f>
        <v xml:space="preserve"> W</v>
      </c>
      <c r="J120" s="88">
        <f>IF('Cálculos nocturno'!K25=0,"&lt;0.1",'Cálculos nocturno'!K25)</f>
        <v>1.4</v>
      </c>
      <c r="K120" s="86">
        <f>'Cálculos nocturno'!L25</f>
        <v>649.6</v>
      </c>
      <c r="L120" s="89" t="str">
        <f>'Cálculos nocturno'!M25</f>
        <v>No se evidencia contribuciones adicionales de ruido a la medición.</v>
      </c>
    </row>
    <row r="121" spans="1:12" ht="111" customHeight="1" x14ac:dyDescent="0.25">
      <c r="A121" s="85">
        <f>'Cálculos nocturno'!A26</f>
        <v>44013.124305555553</v>
      </c>
      <c r="B121" s="86">
        <f>IF('Cálculos nocturno'!B26&lt;27,"&lt;27",'Cálculos nocturno'!B26)</f>
        <v>27.5</v>
      </c>
      <c r="C121" s="86" t="str">
        <f>IF('Cálculos nocturno'!D26&lt;27,"&lt;27",'Cálculos nocturno'!D26)</f>
        <v>&lt;27</v>
      </c>
      <c r="D121" s="86">
        <f>IF('Cálculos nocturno'!E26&lt;27,"&lt;27",'Cálculos nocturno'!E26)</f>
        <v>32.9</v>
      </c>
      <c r="E121" s="86">
        <f>IF('Cálculos nocturno'!F26&lt;27,"&lt;27",'Cálculos nocturno'!F26)</f>
        <v>37</v>
      </c>
      <c r="F121" s="86" t="str">
        <f>IF('Cálculos nocturno'!G26&lt;27,"&lt;27",'Cálculos nocturno'!G26)</f>
        <v>&lt;27</v>
      </c>
      <c r="G121" s="86">
        <f>'Cálculos nocturno'!H26</f>
        <v>99</v>
      </c>
      <c r="H121" s="86">
        <f>'Cálculos nocturno'!I26</f>
        <v>5.0999999999999996</v>
      </c>
      <c r="I121" s="86" t="str">
        <f>'Cálculos nocturno'!J26</f>
        <v xml:space="preserve"> WNW</v>
      </c>
      <c r="J121" s="88">
        <f>IF('Cálculos nocturno'!K26=0,"&lt;0.1",'Cálculos nocturno'!K26)</f>
        <v>1.7</v>
      </c>
      <c r="K121" s="86">
        <f>'Cálculos nocturno'!L26</f>
        <v>649.79999999999995</v>
      </c>
      <c r="L121" s="89" t="str">
        <f>'Cálculos nocturno'!M26</f>
        <v>No se evidencia contribuciones adicionales de ruido a la medición.</v>
      </c>
    </row>
    <row r="122" spans="1:12" ht="111" customHeight="1" x14ac:dyDescent="0.25">
      <c r="A122" s="85">
        <f>'Cálculos nocturno'!A27</f>
        <v>44013.134722222225</v>
      </c>
      <c r="B122" s="86" t="str">
        <f>IF('Cálculos nocturno'!B27&lt;27,"&lt;27",'Cálculos nocturno'!B27)</f>
        <v>&lt;27</v>
      </c>
      <c r="C122" s="86" t="str">
        <f>IF('Cálculos nocturno'!D27&lt;27,"&lt;27",'Cálculos nocturno'!D27)</f>
        <v>&lt;27</v>
      </c>
      <c r="D122" s="86">
        <f>IF('Cálculos nocturno'!E27&lt;27,"&lt;27",'Cálculos nocturno'!E27)</f>
        <v>28.6</v>
      </c>
      <c r="E122" s="86">
        <f>IF('Cálculos nocturno'!F27&lt;27,"&lt;27",'Cálculos nocturno'!F27)</f>
        <v>30.9</v>
      </c>
      <c r="F122" s="86" t="str">
        <f>IF('Cálculos nocturno'!G27&lt;27,"&lt;27",'Cálculos nocturno'!G27)</f>
        <v>&lt;27</v>
      </c>
      <c r="G122" s="86">
        <f>'Cálculos nocturno'!H27</f>
        <v>99</v>
      </c>
      <c r="H122" s="86">
        <f>'Cálculos nocturno'!I27</f>
        <v>5.0999999999999996</v>
      </c>
      <c r="I122" s="86" t="str">
        <f>'Cálculos nocturno'!J27</f>
        <v xml:space="preserve"> W</v>
      </c>
      <c r="J122" s="88">
        <f>IF('Cálculos nocturno'!K27=0,"&lt;0.1",'Cálculos nocturno'!K27)</f>
        <v>1.4</v>
      </c>
      <c r="K122" s="86">
        <f>'Cálculos nocturno'!L27</f>
        <v>649.79999999999995</v>
      </c>
      <c r="L122" s="89" t="str">
        <f>'Cálculos nocturno'!M27</f>
        <v>No se evidencia contribuciones adicionales de ruido a la medición.</v>
      </c>
    </row>
    <row r="123" spans="1:12" ht="111" customHeight="1" x14ac:dyDescent="0.25">
      <c r="A123" s="85">
        <f>'Cálculos nocturno'!A28</f>
        <v>44013.145138888889</v>
      </c>
      <c r="B123" s="86" t="str">
        <f>IF('Cálculos nocturno'!B28&lt;27,"&lt;27",'Cálculos nocturno'!B28)</f>
        <v>&lt;27</v>
      </c>
      <c r="C123" s="86" t="str">
        <f>IF('Cálculos nocturno'!D28&lt;27,"&lt;27",'Cálculos nocturno'!D28)</f>
        <v>&lt;27</v>
      </c>
      <c r="D123" s="86" t="str">
        <f>IF('Cálculos nocturno'!E28&lt;27,"&lt;27",'Cálculos nocturno'!E28)</f>
        <v>&lt;27</v>
      </c>
      <c r="E123" s="86">
        <f>IF('Cálculos nocturno'!F28&lt;27,"&lt;27",'Cálculos nocturno'!F28)</f>
        <v>30.8</v>
      </c>
      <c r="F123" s="86" t="str">
        <f>IF('Cálculos nocturno'!G28&lt;27,"&lt;27",'Cálculos nocturno'!G28)</f>
        <v>&lt;27</v>
      </c>
      <c r="G123" s="86">
        <f>'Cálculos nocturno'!H28</f>
        <v>99</v>
      </c>
      <c r="H123" s="86">
        <f>'Cálculos nocturno'!I28</f>
        <v>5.0999999999999996</v>
      </c>
      <c r="I123" s="86" t="str">
        <f>'Cálculos nocturno'!J28</f>
        <v xml:space="preserve"> W</v>
      </c>
      <c r="J123" s="88">
        <f>IF('Cálculos nocturno'!K28=0,"&lt;0.1",'Cálculos nocturno'!K28)</f>
        <v>1</v>
      </c>
      <c r="K123" s="86">
        <f>'Cálculos nocturno'!L28</f>
        <v>649.79999999999995</v>
      </c>
      <c r="L123" s="89" t="str">
        <f>'Cálculos nocturno'!M28</f>
        <v>No se evidencia contribuciones adicionales de ruido a la medición.</v>
      </c>
    </row>
    <row r="124" spans="1:12" ht="111" customHeight="1" x14ac:dyDescent="0.25">
      <c r="A124" s="85">
        <f>'Cálculos nocturno'!A29</f>
        <v>44013.155555555553</v>
      </c>
      <c r="B124" s="86" t="str">
        <f>IF('Cálculos nocturno'!B29&lt;27,"&lt;27",'Cálculos nocturno'!B29)</f>
        <v>&lt;27</v>
      </c>
      <c r="C124" s="86" t="str">
        <f>IF('Cálculos nocturno'!D29&lt;27,"&lt;27",'Cálculos nocturno'!D29)</f>
        <v>&lt;27</v>
      </c>
      <c r="D124" s="86" t="str">
        <f>IF('Cálculos nocturno'!E29&lt;27,"&lt;27",'Cálculos nocturno'!E29)</f>
        <v>&lt;27</v>
      </c>
      <c r="E124" s="86">
        <f>IF('Cálculos nocturno'!F29&lt;27,"&lt;27",'Cálculos nocturno'!F29)</f>
        <v>36.6</v>
      </c>
      <c r="F124" s="86" t="str">
        <f>IF('Cálculos nocturno'!G29&lt;27,"&lt;27",'Cálculos nocturno'!G29)</f>
        <v>&lt;27</v>
      </c>
      <c r="G124" s="86">
        <f>'Cálculos nocturno'!H29</f>
        <v>99</v>
      </c>
      <c r="H124" s="86">
        <f>'Cálculos nocturno'!I29</f>
        <v>5.0999999999999996</v>
      </c>
      <c r="I124" s="86" t="str">
        <f>'Cálculos nocturno'!J29</f>
        <v xml:space="preserve"> WSW</v>
      </c>
      <c r="J124" s="88">
        <f>IF('Cálculos nocturno'!K29=0,"&lt;0.1",'Cálculos nocturno'!K29)</f>
        <v>1.4</v>
      </c>
      <c r="K124" s="86">
        <f>'Cálculos nocturno'!L29</f>
        <v>649.70000000000005</v>
      </c>
      <c r="L124" s="89" t="str">
        <f>'Cálculos nocturno'!M29</f>
        <v>No se evidencia contribuciones adicionales de ruido a la medición.</v>
      </c>
    </row>
    <row r="125" spans="1:12" ht="111" customHeight="1" x14ac:dyDescent="0.25">
      <c r="A125" s="85">
        <f>'Cálculos nocturno'!A30</f>
        <v>44013.165972222225</v>
      </c>
      <c r="B125" s="86" t="str">
        <f>IF('Cálculos nocturno'!B30&lt;27,"&lt;27",'Cálculos nocturno'!B30)</f>
        <v>&lt;27</v>
      </c>
      <c r="C125" s="86" t="str">
        <f>IF('Cálculos nocturno'!D30&lt;27,"&lt;27",'Cálculos nocturno'!D30)</f>
        <v>&lt;27</v>
      </c>
      <c r="D125" s="86" t="str">
        <f>IF('Cálculos nocturno'!E30&lt;27,"&lt;27",'Cálculos nocturno'!E30)</f>
        <v>&lt;27</v>
      </c>
      <c r="E125" s="86" t="str">
        <f>IF('Cálculos nocturno'!F30&lt;27,"&lt;27",'Cálculos nocturno'!F30)</f>
        <v>&lt;27</v>
      </c>
      <c r="F125" s="86" t="str">
        <f>IF('Cálculos nocturno'!G30&lt;27,"&lt;27",'Cálculos nocturno'!G30)</f>
        <v>&lt;27</v>
      </c>
      <c r="G125" s="86">
        <f>'Cálculos nocturno'!H30</f>
        <v>99</v>
      </c>
      <c r="H125" s="86">
        <f>'Cálculos nocturno'!I30</f>
        <v>5.0999999999999996</v>
      </c>
      <c r="I125" s="86" t="str">
        <f>'Cálculos nocturno'!J30</f>
        <v xml:space="preserve"> W</v>
      </c>
      <c r="J125" s="88">
        <f>IF('Cálculos nocturno'!K30=0,"&lt;0.1",'Cálculos nocturno'!K30)</f>
        <v>0.3</v>
      </c>
      <c r="K125" s="86">
        <f>'Cálculos nocturno'!L30</f>
        <v>649.5</v>
      </c>
      <c r="L125" s="89" t="str">
        <f>'Cálculos nocturno'!M30</f>
        <v>No se evidencia contribuciones adicionales de ruido a la medición.</v>
      </c>
    </row>
    <row r="126" spans="1:12" ht="111" customHeight="1" x14ac:dyDescent="0.25">
      <c r="A126" s="85">
        <f>'Cálculos nocturno'!A31</f>
        <v>44013.176388888889</v>
      </c>
      <c r="B126" s="86" t="str">
        <f>IF('Cálculos nocturno'!B31&lt;27,"&lt;27",'Cálculos nocturno'!B31)</f>
        <v>&lt;27</v>
      </c>
      <c r="C126" s="86" t="str">
        <f>IF('Cálculos nocturno'!D31&lt;27,"&lt;27",'Cálculos nocturno'!D31)</f>
        <v>&lt;27</v>
      </c>
      <c r="D126" s="86" t="str">
        <f>IF('Cálculos nocturno'!E31&lt;27,"&lt;27",'Cálculos nocturno'!E31)</f>
        <v>&lt;27</v>
      </c>
      <c r="E126" s="86">
        <f>IF('Cálculos nocturno'!F31&lt;27,"&lt;27",'Cálculos nocturno'!F31)</f>
        <v>28.9</v>
      </c>
      <c r="F126" s="86" t="str">
        <f>IF('Cálculos nocturno'!G31&lt;27,"&lt;27",'Cálculos nocturno'!G31)</f>
        <v>&lt;27</v>
      </c>
      <c r="G126" s="86">
        <f>'Cálculos nocturno'!H31</f>
        <v>99</v>
      </c>
      <c r="H126" s="86">
        <f>'Cálculos nocturno'!I31</f>
        <v>5.0999999999999996</v>
      </c>
      <c r="I126" s="86" t="str">
        <f>'Cálculos nocturno'!J31</f>
        <v xml:space="preserve"> W</v>
      </c>
      <c r="J126" s="88">
        <f>IF('Cálculos nocturno'!K31=0,"&lt;0.1",'Cálculos nocturno'!K31)</f>
        <v>0.7</v>
      </c>
      <c r="K126" s="86">
        <f>'Cálculos nocturno'!L31</f>
        <v>649.4</v>
      </c>
      <c r="L126" s="89" t="str">
        <f>'Cálculos nocturno'!M31</f>
        <v>No se evidencia contribuciones adicionales de ruido a la medición.</v>
      </c>
    </row>
    <row r="127" spans="1:12" ht="111" customHeight="1" x14ac:dyDescent="0.25">
      <c r="A127" s="85">
        <f>'Cálculos nocturno'!A32</f>
        <v>44013.186805555553</v>
      </c>
      <c r="B127" s="86" t="str">
        <f>IF('Cálculos nocturno'!B32&lt;27,"&lt;27",'Cálculos nocturno'!B32)</f>
        <v>&lt;27</v>
      </c>
      <c r="C127" s="86" t="str">
        <f>IF('Cálculos nocturno'!D32&lt;27,"&lt;27",'Cálculos nocturno'!D32)</f>
        <v>&lt;27</v>
      </c>
      <c r="D127" s="86" t="str">
        <f>IF('Cálculos nocturno'!E32&lt;27,"&lt;27",'Cálculos nocturno'!E32)</f>
        <v>&lt;27</v>
      </c>
      <c r="E127" s="86" t="str">
        <f>IF('Cálculos nocturno'!F32&lt;27,"&lt;27",'Cálculos nocturno'!F32)</f>
        <v>&lt;27</v>
      </c>
      <c r="F127" s="86" t="str">
        <f>IF('Cálculos nocturno'!G32&lt;27,"&lt;27",'Cálculos nocturno'!G32)</f>
        <v>&lt;27</v>
      </c>
      <c r="G127" s="86">
        <f>'Cálculos nocturno'!H32</f>
        <v>99</v>
      </c>
      <c r="H127" s="86">
        <f>'Cálculos nocturno'!I32</f>
        <v>4.9000000000000004</v>
      </c>
      <c r="I127" s="86" t="str">
        <f>'Cálculos nocturno'!J32</f>
        <v xml:space="preserve"> SW</v>
      </c>
      <c r="J127" s="88">
        <f>IF('Cálculos nocturno'!K32=0,"&lt;0.1",'Cálculos nocturno'!K32)</f>
        <v>2</v>
      </c>
      <c r="K127" s="86">
        <f>'Cálculos nocturno'!L32</f>
        <v>649.29999999999995</v>
      </c>
      <c r="L127" s="89" t="str">
        <f>'Cálculos nocturno'!M32</f>
        <v>No se evidencia contribuciones adicionales de ruido a la medición.</v>
      </c>
    </row>
    <row r="128" spans="1:12" ht="111" customHeight="1" x14ac:dyDescent="0.25">
      <c r="A128" s="85">
        <f>'Cálculos nocturno'!A33</f>
        <v>44013.197222222225</v>
      </c>
      <c r="B128" s="86" t="str">
        <f>IF('Cálculos nocturno'!B33&lt;27,"&lt;27",'Cálculos nocturno'!B33)</f>
        <v>&lt;27</v>
      </c>
      <c r="C128" s="86" t="str">
        <f>IF('Cálculos nocturno'!D33&lt;27,"&lt;27",'Cálculos nocturno'!D33)</f>
        <v>&lt;27</v>
      </c>
      <c r="D128" s="86" t="str">
        <f>IF('Cálculos nocturno'!E33&lt;27,"&lt;27",'Cálculos nocturno'!E33)</f>
        <v>&lt;27</v>
      </c>
      <c r="E128" s="86">
        <f>IF('Cálculos nocturno'!F33&lt;27,"&lt;27",'Cálculos nocturno'!F33)</f>
        <v>33.299999999999997</v>
      </c>
      <c r="F128" s="86" t="str">
        <f>IF('Cálculos nocturno'!G33&lt;27,"&lt;27",'Cálculos nocturno'!G33)</f>
        <v>&lt;27</v>
      </c>
      <c r="G128" s="86">
        <f>'Cálculos nocturno'!H33</f>
        <v>99</v>
      </c>
      <c r="H128" s="86">
        <f>'Cálculos nocturno'!I33</f>
        <v>4.9000000000000004</v>
      </c>
      <c r="I128" s="86" t="str">
        <f>'Cálculos nocturno'!J33</f>
        <v xml:space="preserve"> SW</v>
      </c>
      <c r="J128" s="88">
        <f>IF('Cálculos nocturno'!K33=0,"&lt;0.1",'Cálculos nocturno'!K33)</f>
        <v>1.4</v>
      </c>
      <c r="K128" s="86">
        <f>'Cálculos nocturno'!L33</f>
        <v>649.5</v>
      </c>
      <c r="L128" s="89" t="str">
        <f>'Cálculos nocturno'!M33</f>
        <v>No se evidencia contribuciones adicionales de ruido a la medición.</v>
      </c>
    </row>
    <row r="129" spans="1:12" ht="111" customHeight="1" x14ac:dyDescent="0.25">
      <c r="A129" s="85">
        <f>'Cálculos nocturno'!A34</f>
        <v>44013.207638888889</v>
      </c>
      <c r="B129" s="86" t="str">
        <f>IF('Cálculos nocturno'!B34&lt;27,"&lt;27",'Cálculos nocturno'!B34)</f>
        <v>&lt;27</v>
      </c>
      <c r="C129" s="86" t="str">
        <f>IF('Cálculos nocturno'!D34&lt;27,"&lt;27",'Cálculos nocturno'!D34)</f>
        <v>&lt;27</v>
      </c>
      <c r="D129" s="86" t="str">
        <f>IF('Cálculos nocturno'!E34&lt;27,"&lt;27",'Cálculos nocturno'!E34)</f>
        <v>&lt;27</v>
      </c>
      <c r="E129" s="86">
        <f>IF('Cálculos nocturno'!F34&lt;27,"&lt;27",'Cálculos nocturno'!F34)</f>
        <v>30.5</v>
      </c>
      <c r="F129" s="86" t="str">
        <f>IF('Cálculos nocturno'!G34&lt;27,"&lt;27",'Cálculos nocturno'!G34)</f>
        <v>&lt;27</v>
      </c>
      <c r="G129" s="86">
        <f>'Cálculos nocturno'!H34</f>
        <v>99</v>
      </c>
      <c r="H129" s="86">
        <f>'Cálculos nocturno'!I34</f>
        <v>4.7</v>
      </c>
      <c r="I129" s="86" t="str">
        <f>'Cálculos nocturno'!J34</f>
        <v xml:space="preserve"> W</v>
      </c>
      <c r="J129" s="88">
        <f>IF('Cálculos nocturno'!K34=0,"&lt;0.1",'Cálculos nocturno'!K34)</f>
        <v>3.1</v>
      </c>
      <c r="K129" s="86">
        <f>'Cálculos nocturno'!L34</f>
        <v>649.5</v>
      </c>
      <c r="L129" s="89" t="str">
        <f>'Cálculos nocturno'!M34</f>
        <v>No se evidencia contribuciones adicionales de ruido a la medición.</v>
      </c>
    </row>
    <row r="130" spans="1:12" ht="111" customHeight="1" x14ac:dyDescent="0.25">
      <c r="A130" s="85">
        <f>'Cálculos nocturno'!A35</f>
        <v>44013.218056018515</v>
      </c>
      <c r="B130" s="86">
        <f>IF('Cálculos nocturno'!B35&lt;27,"&lt;27",'Cálculos nocturno'!B35)</f>
        <v>29.2</v>
      </c>
      <c r="C130" s="86" t="str">
        <f>IF('Cálculos nocturno'!D35&lt;27,"&lt;27",'Cálculos nocturno'!D35)</f>
        <v>&lt;27</v>
      </c>
      <c r="D130" s="86">
        <f>IF('Cálculos nocturno'!E35&lt;27,"&lt;27",'Cálculos nocturno'!E35)</f>
        <v>32.299999999999997</v>
      </c>
      <c r="E130" s="86">
        <f>IF('Cálculos nocturno'!F35&lt;27,"&lt;27",'Cálculos nocturno'!F35)</f>
        <v>37</v>
      </c>
      <c r="F130" s="86" t="str">
        <f>IF('Cálculos nocturno'!G35&lt;27,"&lt;27",'Cálculos nocturno'!G35)</f>
        <v>&lt;27</v>
      </c>
      <c r="G130" s="86">
        <f>'Cálculos nocturno'!H35</f>
        <v>99</v>
      </c>
      <c r="H130" s="86">
        <f>'Cálculos nocturno'!I35</f>
        <v>4.8</v>
      </c>
      <c r="I130" s="86" t="str">
        <f>'Cálculos nocturno'!J35</f>
        <v xml:space="preserve"> SW</v>
      </c>
      <c r="J130" s="88">
        <f>IF('Cálculos nocturno'!K35=0,"&lt;0.1",'Cálculos nocturno'!K35)</f>
        <v>3.4</v>
      </c>
      <c r="K130" s="86">
        <f>'Cálculos nocturno'!L35</f>
        <v>649.70000000000005</v>
      </c>
      <c r="L130" s="89" t="str">
        <f>'Cálculos nocturno'!M35</f>
        <v>No se evidencia contribuciones adicionales de ruido a la medición.</v>
      </c>
    </row>
    <row r="131" spans="1:12" ht="111" customHeight="1" x14ac:dyDescent="0.25">
      <c r="A131" s="85">
        <f>'Cálculos nocturno'!A36</f>
        <v>44013.228472743052</v>
      </c>
      <c r="B131" s="86">
        <f>IF('Cálculos nocturno'!B36&lt;27,"&lt;27",'Cálculos nocturno'!B36)</f>
        <v>32.200000000000003</v>
      </c>
      <c r="C131" s="86" t="str">
        <f>IF('Cálculos nocturno'!D36&lt;27,"&lt;27",'Cálculos nocturno'!D36)</f>
        <v>&lt;27</v>
      </c>
      <c r="D131" s="86">
        <f>IF('Cálculos nocturno'!E36&lt;27,"&lt;27",'Cálculos nocturno'!E36)</f>
        <v>36.6</v>
      </c>
      <c r="E131" s="86">
        <f>IF('Cálculos nocturno'!F36&lt;27,"&lt;27",'Cálculos nocturno'!F36)</f>
        <v>40.9</v>
      </c>
      <c r="F131" s="86" t="str">
        <f>IF('Cálculos nocturno'!G36&lt;27,"&lt;27",'Cálculos nocturno'!G36)</f>
        <v>&lt;27</v>
      </c>
      <c r="G131" s="86">
        <f>'Cálculos nocturno'!H36</f>
        <v>99</v>
      </c>
      <c r="H131" s="86">
        <f>'Cálculos nocturno'!I36</f>
        <v>4.9000000000000004</v>
      </c>
      <c r="I131" s="86" t="str">
        <f>'Cálculos nocturno'!J36</f>
        <v xml:space="preserve"> W</v>
      </c>
      <c r="J131" s="88">
        <f>IF('Cálculos nocturno'!K36=0,"&lt;0.1",'Cálculos nocturno'!K36)</f>
        <v>3.1</v>
      </c>
      <c r="K131" s="86">
        <f>'Cálculos nocturno'!L36</f>
        <v>649.70000000000005</v>
      </c>
      <c r="L131" s="89" t="str">
        <f>'Cálculos nocturno'!M36</f>
        <v>No se evidencia contribuciones adicionales de ruido a la medición.</v>
      </c>
    </row>
    <row r="132" spans="1:12" ht="111" customHeight="1" x14ac:dyDescent="0.25">
      <c r="A132" s="85">
        <f>'Cálculos nocturno'!A37</f>
        <v>44013.23888946759</v>
      </c>
      <c r="B132" s="86">
        <f>IF('Cálculos nocturno'!B37&lt;27,"&lt;27",'Cálculos nocturno'!B37)</f>
        <v>28.5</v>
      </c>
      <c r="C132" s="86" t="str">
        <f>IF('Cálculos nocturno'!D37&lt;27,"&lt;27",'Cálculos nocturno'!D37)</f>
        <v>&lt;27</v>
      </c>
      <c r="D132" s="86">
        <f>IF('Cálculos nocturno'!E37&lt;27,"&lt;27",'Cálculos nocturno'!E37)</f>
        <v>31.9</v>
      </c>
      <c r="E132" s="86">
        <f>IF('Cálculos nocturno'!F37&lt;27,"&lt;27",'Cálculos nocturno'!F37)</f>
        <v>34.9</v>
      </c>
      <c r="F132" s="86" t="str">
        <f>IF('Cálculos nocturno'!G37&lt;27,"&lt;27",'Cálculos nocturno'!G37)</f>
        <v>&lt;27</v>
      </c>
      <c r="G132" s="86">
        <f>'Cálculos nocturno'!H37</f>
        <v>99</v>
      </c>
      <c r="H132" s="86">
        <f>'Cálculos nocturno'!I37</f>
        <v>4.9000000000000004</v>
      </c>
      <c r="I132" s="86" t="str">
        <f>'Cálculos nocturno'!J37</f>
        <v xml:space="preserve"> W</v>
      </c>
      <c r="J132" s="88">
        <f>IF('Cálculos nocturno'!K37=0,"&lt;0.1",'Cálculos nocturno'!K37)</f>
        <v>3.1</v>
      </c>
      <c r="K132" s="86">
        <f>'Cálculos nocturno'!L37</f>
        <v>649.9</v>
      </c>
      <c r="L132" s="89" t="str">
        <f>'Cálculos nocturno'!M37</f>
        <v>No se evidencia contribuciones adicionales de ruido a la medición.</v>
      </c>
    </row>
    <row r="133" spans="1:12" ht="111" customHeight="1" x14ac:dyDescent="0.25">
      <c r="A133" s="85">
        <f>'Cálculos nocturno'!A38</f>
        <v>44013.249306192127</v>
      </c>
      <c r="B133" s="86" t="str">
        <f>IF('Cálculos nocturno'!B38&lt;27,"&lt;27",'Cálculos nocturno'!B38)</f>
        <v>&lt;27</v>
      </c>
      <c r="C133" s="86" t="str">
        <f>IF('Cálculos nocturno'!D38&lt;27,"&lt;27",'Cálculos nocturno'!D38)</f>
        <v>&lt;27</v>
      </c>
      <c r="D133" s="86" t="str">
        <f>IF('Cálculos nocturno'!E38&lt;27,"&lt;27",'Cálculos nocturno'!E38)</f>
        <v>&lt;27</v>
      </c>
      <c r="E133" s="86" t="str">
        <f>IF('Cálculos nocturno'!F38&lt;27,"&lt;27",'Cálculos nocturno'!F38)</f>
        <v>&lt;27</v>
      </c>
      <c r="F133" s="86" t="str">
        <f>IF('Cálculos nocturno'!G38&lt;27,"&lt;27",'Cálculos nocturno'!G38)</f>
        <v>&lt;27</v>
      </c>
      <c r="G133" s="86">
        <f>'Cálculos nocturno'!H38</f>
        <v>99</v>
      </c>
      <c r="H133" s="86">
        <f>'Cálculos nocturno'!I38</f>
        <v>4.7</v>
      </c>
      <c r="I133" s="86" t="str">
        <f>'Cálculos nocturno'!J38</f>
        <v xml:space="preserve"> WSW</v>
      </c>
      <c r="J133" s="88">
        <f>IF('Cálculos nocturno'!K38=0,"&lt;0.1",'Cálculos nocturno'!K38)</f>
        <v>4.0999999999999996</v>
      </c>
      <c r="K133" s="86">
        <f>'Cálculos nocturno'!L38</f>
        <v>649.79999999999995</v>
      </c>
      <c r="L133" s="89" t="str">
        <f>'Cálculos nocturno'!M38</f>
        <v>No se evidencia contribuciones adicionales de ruido a la medición.</v>
      </c>
    </row>
    <row r="134" spans="1:12" ht="111" customHeight="1" x14ac:dyDescent="0.25">
      <c r="A134" s="85">
        <f>'Cálculos nocturno'!A39</f>
        <v>44013.259722916664</v>
      </c>
      <c r="B134" s="86">
        <f>IF('Cálculos nocturno'!B39&lt;27,"&lt;27",'Cálculos nocturno'!B39)</f>
        <v>37.1</v>
      </c>
      <c r="C134" s="86" t="str">
        <f>IF('Cálculos nocturno'!D39&lt;27,"&lt;27",'Cálculos nocturno'!D39)</f>
        <v>&lt;27</v>
      </c>
      <c r="D134" s="86">
        <f>IF('Cálculos nocturno'!E39&lt;27,"&lt;27",'Cálculos nocturno'!E39)</f>
        <v>43</v>
      </c>
      <c r="E134" s="86">
        <f>IF('Cálculos nocturno'!F39&lt;27,"&lt;27",'Cálculos nocturno'!F39)</f>
        <v>48.8</v>
      </c>
      <c r="F134" s="86" t="str">
        <f>IF('Cálculos nocturno'!G39&lt;27,"&lt;27",'Cálculos nocturno'!G39)</f>
        <v>&lt;27</v>
      </c>
      <c r="G134" s="86">
        <f>'Cálculos nocturno'!H39</f>
        <v>99</v>
      </c>
      <c r="H134" s="86">
        <f>'Cálculos nocturno'!I39</f>
        <v>4.8</v>
      </c>
      <c r="I134" s="86" t="str">
        <f>'Cálculos nocturno'!J39</f>
        <v xml:space="preserve"> W</v>
      </c>
      <c r="J134" s="88">
        <f>IF('Cálculos nocturno'!K39=0,"&lt;0.1",'Cálculos nocturno'!K39)</f>
        <v>2</v>
      </c>
      <c r="K134" s="86">
        <f>'Cálculos nocturno'!L39</f>
        <v>650</v>
      </c>
      <c r="L134" s="89" t="str">
        <f>'Cálculos nocturno'!M39</f>
        <v>No se evidencia contribuciones adicionales de ruido a la medición.</v>
      </c>
    </row>
    <row r="135" spans="1:12" ht="111" customHeight="1" x14ac:dyDescent="0.25">
      <c r="A135" s="85">
        <f>'Cálculos nocturno'!A40</f>
        <v>44013.270139641201</v>
      </c>
      <c r="B135" s="86" t="str">
        <f>IF('Cálculos nocturno'!B40&lt;27,"&lt;27",'Cálculos nocturno'!B40)</f>
        <v>&lt;27</v>
      </c>
      <c r="C135" s="86" t="str">
        <f>IF('Cálculos nocturno'!D40&lt;27,"&lt;27",'Cálculos nocturno'!D40)</f>
        <v>&lt;27</v>
      </c>
      <c r="D135" s="86">
        <f>IF('Cálculos nocturno'!E40&lt;27,"&lt;27",'Cálculos nocturno'!E40)</f>
        <v>27.9</v>
      </c>
      <c r="E135" s="86">
        <f>IF('Cálculos nocturno'!F40&lt;27,"&lt;27",'Cálculos nocturno'!F40)</f>
        <v>31.3</v>
      </c>
      <c r="F135" s="86" t="str">
        <f>IF('Cálculos nocturno'!G40&lt;27,"&lt;27",'Cálculos nocturno'!G40)</f>
        <v>&lt;27</v>
      </c>
      <c r="G135" s="86">
        <f>'Cálculos nocturno'!H40</f>
        <v>99</v>
      </c>
      <c r="H135" s="86">
        <f>'Cálculos nocturno'!I40</f>
        <v>4.9000000000000004</v>
      </c>
      <c r="I135" s="86" t="str">
        <f>'Cálculos nocturno'!J40</f>
        <v xml:space="preserve"> W</v>
      </c>
      <c r="J135" s="88">
        <f>IF('Cálculos nocturno'!K40=0,"&lt;0.1",'Cálculos nocturno'!K40)</f>
        <v>2.4</v>
      </c>
      <c r="K135" s="86">
        <f>'Cálculos nocturno'!L40</f>
        <v>650.1</v>
      </c>
      <c r="L135" s="89" t="str">
        <f>'Cálculos nocturno'!M40</f>
        <v>No se evidencia contribuciones adicionales de ruido a la medición.</v>
      </c>
    </row>
    <row r="136" spans="1:12" ht="111" customHeight="1" x14ac:dyDescent="0.25">
      <c r="A136" s="85">
        <f>'Cálculos nocturno'!A41</f>
        <v>44013.280556365738</v>
      </c>
      <c r="B136" s="86">
        <f>IF('Cálculos nocturno'!B41&lt;27,"&lt;27",'Cálculos nocturno'!B41)</f>
        <v>33</v>
      </c>
      <c r="C136" s="86">
        <f>IF('Cálculos nocturno'!D41&lt;27,"&lt;27",'Cálculos nocturno'!D41)</f>
        <v>27.2</v>
      </c>
      <c r="D136" s="86">
        <f>IF('Cálculos nocturno'!E41&lt;27,"&lt;27",'Cálculos nocturno'!E41)</f>
        <v>37.4</v>
      </c>
      <c r="E136" s="86">
        <f>IF('Cálculos nocturno'!F41&lt;27,"&lt;27",'Cálculos nocturno'!F41)</f>
        <v>39.5</v>
      </c>
      <c r="F136" s="86" t="str">
        <f>IF('Cálculos nocturno'!G41&lt;27,"&lt;27",'Cálculos nocturno'!G41)</f>
        <v>&lt;27</v>
      </c>
      <c r="G136" s="86">
        <f>'Cálculos nocturno'!H41</f>
        <v>99</v>
      </c>
      <c r="H136" s="86">
        <f>'Cálculos nocturno'!I41</f>
        <v>5</v>
      </c>
      <c r="I136" s="86" t="str">
        <f>'Cálculos nocturno'!J41</f>
        <v xml:space="preserve"> W</v>
      </c>
      <c r="J136" s="88">
        <f>IF('Cálculos nocturno'!K41=0,"&lt;0.1",'Cálculos nocturno'!K41)</f>
        <v>2.7</v>
      </c>
      <c r="K136" s="86">
        <f>'Cálculos nocturno'!L41</f>
        <v>650.20000000000005</v>
      </c>
      <c r="L136" s="89" t="str">
        <f>'Cálculos nocturno'!M41</f>
        <v>No se evidencia contribuciones adicionales de ruido a la medición.</v>
      </c>
    </row>
    <row r="137" spans="1:12" ht="111" customHeight="1" x14ac:dyDescent="0.25">
      <c r="A137" s="85">
        <f>'Cálculos nocturno'!A42</f>
        <v>44013.290973090276</v>
      </c>
      <c r="B137" s="86">
        <f>IF('Cálculos nocturno'!B42&lt;27,"&lt;27",'Cálculos nocturno'!B42)</f>
        <v>29.1</v>
      </c>
      <c r="C137" s="86" t="str">
        <f>IF('Cálculos nocturno'!D42&lt;27,"&lt;27",'Cálculos nocturno'!D42)</f>
        <v>&lt;27</v>
      </c>
      <c r="D137" s="86">
        <f>IF('Cálculos nocturno'!E42&lt;27,"&lt;27",'Cálculos nocturno'!E42)</f>
        <v>34.200000000000003</v>
      </c>
      <c r="E137" s="86">
        <f>IF('Cálculos nocturno'!F42&lt;27,"&lt;27",'Cálculos nocturno'!F42)</f>
        <v>37.1</v>
      </c>
      <c r="F137" s="86" t="str">
        <f>IF('Cálculos nocturno'!G42&lt;27,"&lt;27",'Cálculos nocturno'!G42)</f>
        <v>&lt;27</v>
      </c>
      <c r="G137" s="86">
        <f>'Cálculos nocturno'!H42</f>
        <v>99</v>
      </c>
      <c r="H137" s="86">
        <f>'Cálculos nocturno'!I42</f>
        <v>4.9000000000000004</v>
      </c>
      <c r="I137" s="86" t="str">
        <f>'Cálculos nocturno'!J42</f>
        <v xml:space="preserve"> W</v>
      </c>
      <c r="J137" s="88">
        <f>IF('Cálculos nocturno'!K42=0,"&lt;0.1",'Cálculos nocturno'!K42)</f>
        <v>3.4</v>
      </c>
      <c r="K137" s="86">
        <f>'Cálculos nocturno'!L42</f>
        <v>650.4</v>
      </c>
      <c r="L137" s="89" t="str">
        <f>'Cálculos nocturno'!M42</f>
        <v>No se evidencia contribuciones adicionales de ruido a la medición.</v>
      </c>
    </row>
    <row r="138" spans="1:12" ht="21" x14ac:dyDescent="0.25">
      <c r="A138" s="132" t="s">
        <v>70</v>
      </c>
      <c r="B138" s="133"/>
      <c r="C138" s="133"/>
      <c r="D138" s="133"/>
      <c r="E138" s="133"/>
      <c r="F138" s="133"/>
      <c r="G138" s="133"/>
      <c r="H138" s="133"/>
      <c r="I138" s="133"/>
      <c r="J138" s="133"/>
      <c r="K138" s="133"/>
      <c r="L138" s="134"/>
    </row>
    <row r="139" spans="1:12" ht="21" x14ac:dyDescent="0.25">
      <c r="A139" s="194" t="s">
        <v>208</v>
      </c>
      <c r="B139" s="195"/>
      <c r="C139" s="195"/>
      <c r="D139" s="195"/>
      <c r="E139" s="195"/>
      <c r="F139" s="195"/>
      <c r="G139" s="195"/>
      <c r="H139" s="195"/>
      <c r="I139" s="195"/>
      <c r="J139" s="195"/>
      <c r="K139" s="195"/>
      <c r="L139" s="196"/>
    </row>
    <row r="140" spans="1:12" ht="54" customHeight="1" x14ac:dyDescent="0.25">
      <c r="A140" s="90" t="s">
        <v>210</v>
      </c>
      <c r="B140" s="91">
        <f>'Cálculos diurno '!C59</f>
        <v>50.094342596443482</v>
      </c>
      <c r="C140" s="201" t="s">
        <v>211</v>
      </c>
      <c r="D140" s="203" t="str">
        <f>IF(MIN('Cálculos diurno '!D3:D58)&lt;27,"&lt;27",MIN('Cálculos diurno '!D3:D58))</f>
        <v>&lt;27</v>
      </c>
      <c r="E140" s="201" t="s">
        <v>212</v>
      </c>
      <c r="F140" s="203" t="str">
        <f>IF(MIN('Cálculos diurno '!E3:E58)&lt;27,"&lt;27",MIN('Cálculos diurno '!E3:E58))</f>
        <v>&lt;27</v>
      </c>
      <c r="G140" s="205" t="s">
        <v>213</v>
      </c>
      <c r="H140" s="203">
        <f>MAX('Cálculos diurno '!F3:F58)</f>
        <v>62</v>
      </c>
      <c r="I140" s="207" t="s">
        <v>214</v>
      </c>
      <c r="J140" s="203" t="str">
        <f>IF(MIN('Cálculos diurno '!G3:G58)&lt;27,"&lt;27",MIN('Cálculos diurno '!G3:G58))</f>
        <v>&lt;27</v>
      </c>
      <c r="K140" s="209" t="s">
        <v>215</v>
      </c>
      <c r="L140" s="211" t="str">
        <f>+CONCATENATE("± ",Incertidumbre!L5," dB")</f>
        <v>± 3 dB</v>
      </c>
    </row>
    <row r="141" spans="1:12" ht="54" customHeight="1" x14ac:dyDescent="0.25">
      <c r="A141" s="90" t="s">
        <v>241</v>
      </c>
      <c r="B141" s="91" t="str">
        <f>IF(MIN('Cálculos diurno '!D3:D58)&lt;27,"&lt;27",MIN('Cálculos diurno '!D3:D58))</f>
        <v>&lt;27</v>
      </c>
      <c r="C141" s="202"/>
      <c r="D141" s="204"/>
      <c r="E141" s="202"/>
      <c r="F141" s="204"/>
      <c r="G141" s="206"/>
      <c r="H141" s="204"/>
      <c r="I141" s="208"/>
      <c r="J141" s="204"/>
      <c r="K141" s="210"/>
      <c r="L141" s="212"/>
    </row>
    <row r="142" spans="1:12" ht="21" x14ac:dyDescent="0.25">
      <c r="A142" s="194" t="s">
        <v>209</v>
      </c>
      <c r="B142" s="195"/>
      <c r="C142" s="195"/>
      <c r="D142" s="195"/>
      <c r="E142" s="195"/>
      <c r="F142" s="195"/>
      <c r="G142" s="195"/>
      <c r="H142" s="195"/>
      <c r="I142" s="195"/>
      <c r="J142" s="195"/>
      <c r="K142" s="195"/>
      <c r="L142" s="196"/>
    </row>
    <row r="143" spans="1:12" ht="51" customHeight="1" x14ac:dyDescent="0.25">
      <c r="A143" s="90" t="s">
        <v>210</v>
      </c>
      <c r="B143" s="91">
        <f>'Cálculos nocturno'!C43</f>
        <v>31.997103654179931</v>
      </c>
      <c r="C143" s="201" t="s">
        <v>211</v>
      </c>
      <c r="D143" s="203" t="str">
        <f>IF(MIN('Cálculos nocturno'!D3:D42)&lt;27,"&lt;27",MIN('Cálculos nocturno'!D3:D42))</f>
        <v>&lt;27</v>
      </c>
      <c r="E143" s="201" t="s">
        <v>212</v>
      </c>
      <c r="F143" s="203" t="str">
        <f>IF(MIN('Cálculos nocturno'!E3:E42)&lt;27,"&lt;27",MIN('Cálculos nocturno'!E3:E42))</f>
        <v>&lt;27</v>
      </c>
      <c r="G143" s="205" t="s">
        <v>213</v>
      </c>
      <c r="H143" s="203">
        <f>MAX('Cálculos nocturno'!F3:F42)</f>
        <v>48.8</v>
      </c>
      <c r="I143" s="207" t="s">
        <v>214</v>
      </c>
      <c r="J143" s="203" t="str">
        <f>IF(MIN('Cálculos nocturno'!G3:G42)&lt;27,"&lt;27",MIN('Cálculos nocturno'!G3:G42))</f>
        <v>&lt;27</v>
      </c>
      <c r="K143" s="209" t="s">
        <v>215</v>
      </c>
      <c r="L143" s="211" t="str">
        <f>+CONCATENATE("± ",Incertidumbre!L5," dB")</f>
        <v>± 3 dB</v>
      </c>
    </row>
    <row r="144" spans="1:12" ht="51" customHeight="1" x14ac:dyDescent="0.25">
      <c r="A144" s="90" t="s">
        <v>241</v>
      </c>
      <c r="B144" s="91" t="str">
        <f>IF(MIN('Cálculos nocturno'!B3:B42)&lt;27,"&lt;27",MIN('Cálculos nocturno'!B3:B42))</f>
        <v>&lt;27</v>
      </c>
      <c r="C144" s="202"/>
      <c r="D144" s="204"/>
      <c r="E144" s="202"/>
      <c r="F144" s="204"/>
      <c r="G144" s="206"/>
      <c r="H144" s="204"/>
      <c r="I144" s="208"/>
      <c r="J144" s="204"/>
      <c r="K144" s="210"/>
      <c r="L144" s="212"/>
    </row>
    <row r="145" spans="1:12" ht="21" x14ac:dyDescent="0.25">
      <c r="A145" s="132" t="s">
        <v>55</v>
      </c>
      <c r="B145" s="133"/>
      <c r="C145" s="133"/>
      <c r="D145" s="133"/>
      <c r="E145" s="133"/>
      <c r="F145" s="133"/>
      <c r="G145" s="133"/>
      <c r="H145" s="133"/>
      <c r="I145" s="133"/>
      <c r="J145" s="133"/>
      <c r="K145" s="133"/>
      <c r="L145" s="134"/>
    </row>
    <row r="146" spans="1:12" ht="21" x14ac:dyDescent="0.25">
      <c r="A146" s="135" t="s">
        <v>98</v>
      </c>
      <c r="B146" s="136"/>
      <c r="C146" s="136"/>
      <c r="D146" s="136"/>
      <c r="E146" s="136"/>
      <c r="F146" s="136"/>
      <c r="G146" s="136"/>
      <c r="H146" s="136"/>
      <c r="I146" s="136"/>
      <c r="J146" s="136"/>
      <c r="K146" s="136"/>
      <c r="L146" s="137"/>
    </row>
    <row r="147" spans="1:12" ht="37.5" customHeight="1" x14ac:dyDescent="0.25">
      <c r="A147" s="152"/>
      <c r="B147" s="153"/>
      <c r="C147" s="153"/>
      <c r="D147" s="153"/>
      <c r="E147" s="153"/>
      <c r="F147" s="153"/>
      <c r="G147" s="153"/>
      <c r="H147" s="153"/>
      <c r="I147" s="153"/>
      <c r="J147" s="153"/>
      <c r="K147" s="153"/>
      <c r="L147" s="154"/>
    </row>
    <row r="148" spans="1:12" ht="37.5" customHeight="1" x14ac:dyDescent="0.25">
      <c r="A148" s="155"/>
      <c r="B148" s="156"/>
      <c r="C148" s="156"/>
      <c r="D148" s="156"/>
      <c r="E148" s="156"/>
      <c r="F148" s="156"/>
      <c r="G148" s="156"/>
      <c r="H148" s="156"/>
      <c r="I148" s="156"/>
      <c r="J148" s="156"/>
      <c r="K148" s="156"/>
      <c r="L148" s="157"/>
    </row>
    <row r="149" spans="1:12" ht="37.5" customHeight="1" x14ac:dyDescent="0.25">
      <c r="A149" s="155"/>
      <c r="B149" s="156"/>
      <c r="C149" s="156"/>
      <c r="D149" s="156"/>
      <c r="E149" s="156"/>
      <c r="F149" s="156"/>
      <c r="G149" s="156"/>
      <c r="H149" s="156"/>
      <c r="I149" s="156"/>
      <c r="J149" s="156"/>
      <c r="K149" s="156"/>
      <c r="L149" s="157"/>
    </row>
    <row r="150" spans="1:12" ht="37.5" customHeight="1" x14ac:dyDescent="0.25">
      <c r="A150" s="155"/>
      <c r="B150" s="156"/>
      <c r="C150" s="156"/>
      <c r="D150" s="156"/>
      <c r="E150" s="156"/>
      <c r="F150" s="156"/>
      <c r="G150" s="156"/>
      <c r="H150" s="156"/>
      <c r="I150" s="156"/>
      <c r="J150" s="156"/>
      <c r="K150" s="156"/>
      <c r="L150" s="157"/>
    </row>
    <row r="151" spans="1:12" ht="37.5" customHeight="1" x14ac:dyDescent="0.25">
      <c r="A151" s="155"/>
      <c r="B151" s="156"/>
      <c r="C151" s="156"/>
      <c r="D151" s="156"/>
      <c r="E151" s="156"/>
      <c r="F151" s="156"/>
      <c r="G151" s="156"/>
      <c r="H151" s="156"/>
      <c r="I151" s="156"/>
      <c r="J151" s="156"/>
      <c r="K151" s="156"/>
      <c r="L151" s="157"/>
    </row>
    <row r="152" spans="1:12" ht="37.5" customHeight="1" x14ac:dyDescent="0.25">
      <c r="A152" s="155"/>
      <c r="B152" s="156"/>
      <c r="C152" s="156"/>
      <c r="D152" s="156"/>
      <c r="E152" s="156"/>
      <c r="F152" s="156"/>
      <c r="G152" s="156"/>
      <c r="H152" s="156"/>
      <c r="I152" s="156"/>
      <c r="J152" s="156"/>
      <c r="K152" s="156"/>
      <c r="L152" s="157"/>
    </row>
    <row r="153" spans="1:12" ht="37.5" customHeight="1" x14ac:dyDescent="0.25">
      <c r="A153" s="155"/>
      <c r="B153" s="156"/>
      <c r="C153" s="156"/>
      <c r="D153" s="156"/>
      <c r="E153" s="156"/>
      <c r="F153" s="156"/>
      <c r="G153" s="156"/>
      <c r="H153" s="156"/>
      <c r="I153" s="156"/>
      <c r="J153" s="156"/>
      <c r="K153" s="156"/>
      <c r="L153" s="157"/>
    </row>
    <row r="154" spans="1:12" ht="27" customHeight="1" x14ac:dyDescent="0.25">
      <c r="A154" s="155"/>
      <c r="B154" s="156"/>
      <c r="C154" s="156"/>
      <c r="D154" s="156"/>
      <c r="E154" s="156"/>
      <c r="F154" s="156"/>
      <c r="G154" s="156"/>
      <c r="H154" s="156"/>
      <c r="I154" s="156"/>
      <c r="J154" s="156"/>
      <c r="K154" s="156"/>
      <c r="L154" s="157"/>
    </row>
    <row r="155" spans="1:12" ht="123" customHeight="1" x14ac:dyDescent="0.25">
      <c r="A155" s="158"/>
      <c r="B155" s="159"/>
      <c r="C155" s="159"/>
      <c r="D155" s="159"/>
      <c r="E155" s="159"/>
      <c r="F155" s="159"/>
      <c r="G155" s="159"/>
      <c r="H155" s="159"/>
      <c r="I155" s="159"/>
      <c r="J155" s="159"/>
      <c r="K155" s="159"/>
      <c r="L155" s="160"/>
    </row>
    <row r="156" spans="1:12" ht="21" x14ac:dyDescent="0.25">
      <c r="A156" s="135" t="s">
        <v>104</v>
      </c>
      <c r="B156" s="136"/>
      <c r="C156" s="136"/>
      <c r="D156" s="136"/>
      <c r="E156" s="136"/>
      <c r="F156" s="136"/>
      <c r="G156" s="136"/>
      <c r="H156" s="136"/>
      <c r="I156" s="136"/>
      <c r="J156" s="136"/>
      <c r="K156" s="136"/>
      <c r="L156" s="137"/>
    </row>
    <row r="157" spans="1:12" ht="48" customHeight="1" x14ac:dyDescent="0.25">
      <c r="A157" s="163"/>
      <c r="B157" s="164"/>
      <c r="C157" s="164"/>
      <c r="D157" s="164"/>
      <c r="E157" s="164"/>
      <c r="F157" s="164"/>
      <c r="G157" s="165"/>
      <c r="H157" s="197"/>
      <c r="I157" s="164"/>
      <c r="J157" s="164"/>
      <c r="K157" s="164"/>
      <c r="L157" s="198"/>
    </row>
    <row r="158" spans="1:12" ht="48" customHeight="1" x14ac:dyDescent="0.25">
      <c r="A158" s="166"/>
      <c r="B158" s="167"/>
      <c r="C158" s="167"/>
      <c r="D158" s="167"/>
      <c r="E158" s="167"/>
      <c r="F158" s="167"/>
      <c r="G158" s="168"/>
      <c r="H158" s="199"/>
      <c r="I158" s="167"/>
      <c r="J158" s="167"/>
      <c r="K158" s="167"/>
      <c r="L158" s="200"/>
    </row>
    <row r="159" spans="1:12" ht="48" customHeight="1" x14ac:dyDescent="0.25">
      <c r="A159" s="166"/>
      <c r="B159" s="167"/>
      <c r="C159" s="167"/>
      <c r="D159" s="167"/>
      <c r="E159" s="167"/>
      <c r="F159" s="167"/>
      <c r="G159" s="168"/>
      <c r="H159" s="199"/>
      <c r="I159" s="167"/>
      <c r="J159" s="167"/>
      <c r="K159" s="167"/>
      <c r="L159" s="200"/>
    </row>
    <row r="160" spans="1:12" ht="48" customHeight="1" x14ac:dyDescent="0.25">
      <c r="A160" s="166"/>
      <c r="B160" s="167"/>
      <c r="C160" s="167"/>
      <c r="D160" s="167"/>
      <c r="E160" s="167"/>
      <c r="F160" s="167"/>
      <c r="G160" s="168"/>
      <c r="H160" s="199"/>
      <c r="I160" s="167"/>
      <c r="J160" s="167"/>
      <c r="K160" s="167"/>
      <c r="L160" s="200"/>
    </row>
    <row r="161" spans="1:12" ht="48" customHeight="1" x14ac:dyDescent="0.25">
      <c r="A161" s="166"/>
      <c r="B161" s="167"/>
      <c r="C161" s="167"/>
      <c r="D161" s="167"/>
      <c r="E161" s="167"/>
      <c r="F161" s="167"/>
      <c r="G161" s="168"/>
      <c r="H161" s="199"/>
      <c r="I161" s="167"/>
      <c r="J161" s="167"/>
      <c r="K161" s="167"/>
      <c r="L161" s="200"/>
    </row>
    <row r="162" spans="1:12" ht="48" customHeight="1" x14ac:dyDescent="0.25">
      <c r="A162" s="166"/>
      <c r="B162" s="167"/>
      <c r="C162" s="167"/>
      <c r="D162" s="167"/>
      <c r="E162" s="167"/>
      <c r="F162" s="167"/>
      <c r="G162" s="168"/>
      <c r="H162" s="199"/>
      <c r="I162" s="167"/>
      <c r="J162" s="167"/>
      <c r="K162" s="167"/>
      <c r="L162" s="200"/>
    </row>
    <row r="163" spans="1:12" ht="48" customHeight="1" x14ac:dyDescent="0.25">
      <c r="A163" s="166"/>
      <c r="B163" s="167"/>
      <c r="C163" s="167"/>
      <c r="D163" s="167"/>
      <c r="E163" s="167"/>
      <c r="F163" s="167"/>
      <c r="G163" s="168"/>
      <c r="H163" s="199"/>
      <c r="I163" s="167"/>
      <c r="J163" s="167"/>
      <c r="K163" s="167"/>
      <c r="L163" s="200"/>
    </row>
    <row r="164" spans="1:12" ht="48" customHeight="1" x14ac:dyDescent="0.25">
      <c r="A164" s="166"/>
      <c r="B164" s="167"/>
      <c r="C164" s="167"/>
      <c r="D164" s="167"/>
      <c r="E164" s="167"/>
      <c r="F164" s="167"/>
      <c r="G164" s="168"/>
      <c r="H164" s="199"/>
      <c r="I164" s="167"/>
      <c r="J164" s="167"/>
      <c r="K164" s="167"/>
      <c r="L164" s="200"/>
    </row>
    <row r="165" spans="1:12" ht="21" x14ac:dyDescent="0.25">
      <c r="A165" s="146" t="s">
        <v>228</v>
      </c>
      <c r="B165" s="147"/>
      <c r="C165" s="147"/>
      <c r="D165" s="147"/>
      <c r="E165" s="147"/>
      <c r="F165" s="147"/>
      <c r="G165" s="161"/>
      <c r="H165" s="162" t="s">
        <v>229</v>
      </c>
      <c r="I165" s="147"/>
      <c r="J165" s="147"/>
      <c r="K165" s="147"/>
      <c r="L165" s="148"/>
    </row>
    <row r="166" spans="1:12" ht="48" customHeight="1" x14ac:dyDescent="0.25">
      <c r="A166" s="144"/>
      <c r="B166" s="145"/>
      <c r="C166" s="145"/>
      <c r="D166" s="145"/>
      <c r="E166" s="145"/>
      <c r="F166" s="145"/>
      <c r="G166" s="145"/>
      <c r="H166" s="145"/>
      <c r="I166" s="145"/>
      <c r="J166" s="145"/>
      <c r="K166" s="145"/>
      <c r="L166" s="169"/>
    </row>
    <row r="167" spans="1:12" ht="48" customHeight="1" x14ac:dyDescent="0.25">
      <c r="A167" s="144"/>
      <c r="B167" s="145"/>
      <c r="C167" s="145"/>
      <c r="D167" s="145"/>
      <c r="E167" s="145"/>
      <c r="F167" s="145"/>
      <c r="G167" s="145"/>
      <c r="H167" s="145"/>
      <c r="I167" s="145"/>
      <c r="J167" s="145"/>
      <c r="K167" s="145"/>
      <c r="L167" s="169"/>
    </row>
    <row r="168" spans="1:12" ht="48" customHeight="1" x14ac:dyDescent="0.25">
      <c r="A168" s="144"/>
      <c r="B168" s="145"/>
      <c r="C168" s="145"/>
      <c r="D168" s="145"/>
      <c r="E168" s="145"/>
      <c r="F168" s="145"/>
      <c r="G168" s="145"/>
      <c r="H168" s="145"/>
      <c r="I168" s="145"/>
      <c r="J168" s="145"/>
      <c r="K168" s="145"/>
      <c r="L168" s="169"/>
    </row>
    <row r="169" spans="1:12" ht="48" customHeight="1" x14ac:dyDescent="0.25">
      <c r="A169" s="144"/>
      <c r="B169" s="145"/>
      <c r="C169" s="145"/>
      <c r="D169" s="145"/>
      <c r="E169" s="145"/>
      <c r="F169" s="145"/>
      <c r="G169" s="145"/>
      <c r="H169" s="145"/>
      <c r="I169" s="145"/>
      <c r="J169" s="145"/>
      <c r="K169" s="145"/>
      <c r="L169" s="169"/>
    </row>
    <row r="170" spans="1:12" ht="48" customHeight="1" x14ac:dyDescent="0.25">
      <c r="A170" s="144"/>
      <c r="B170" s="145"/>
      <c r="C170" s="145"/>
      <c r="D170" s="145"/>
      <c r="E170" s="145"/>
      <c r="F170" s="145"/>
      <c r="G170" s="145"/>
      <c r="H170" s="145"/>
      <c r="I170" s="145"/>
      <c r="J170" s="145"/>
      <c r="K170" s="145"/>
      <c r="L170" s="169"/>
    </row>
    <row r="171" spans="1:12" ht="66" customHeight="1" x14ac:dyDescent="0.25">
      <c r="A171" s="144"/>
      <c r="B171" s="145"/>
      <c r="C171" s="145"/>
      <c r="D171" s="145"/>
      <c r="E171" s="145"/>
      <c r="F171" s="145"/>
      <c r="G171" s="145"/>
      <c r="H171" s="145"/>
      <c r="I171" s="145"/>
      <c r="J171" s="145"/>
      <c r="K171" s="145"/>
      <c r="L171" s="169"/>
    </row>
    <row r="172" spans="1:12" ht="21" x14ac:dyDescent="0.25">
      <c r="A172" s="149" t="s">
        <v>162</v>
      </c>
      <c r="B172" s="150"/>
      <c r="C172" s="150"/>
      <c r="D172" s="150"/>
      <c r="E172" s="150"/>
      <c r="F172" s="150"/>
      <c r="G172" s="150"/>
      <c r="H172" s="150" t="s">
        <v>163</v>
      </c>
      <c r="I172" s="150"/>
      <c r="J172" s="150"/>
      <c r="K172" s="150"/>
      <c r="L172" s="151"/>
    </row>
    <row r="173" spans="1:12" ht="48" customHeight="1" x14ac:dyDescent="0.25">
      <c r="A173" s="144"/>
      <c r="B173" s="145"/>
      <c r="C173" s="145"/>
      <c r="D173" s="145"/>
      <c r="E173" s="145"/>
      <c r="F173" s="145"/>
      <c r="G173" s="145"/>
      <c r="H173" s="145"/>
      <c r="I173" s="145"/>
      <c r="J173" s="145"/>
      <c r="K173" s="145"/>
      <c r="L173" s="169"/>
    </row>
    <row r="174" spans="1:12" ht="48" customHeight="1" x14ac:dyDescent="0.25">
      <c r="A174" s="144"/>
      <c r="B174" s="145"/>
      <c r="C174" s="145"/>
      <c r="D174" s="145"/>
      <c r="E174" s="145"/>
      <c r="F174" s="145"/>
      <c r="G174" s="145"/>
      <c r="H174" s="145"/>
      <c r="I174" s="145"/>
      <c r="J174" s="145"/>
      <c r="K174" s="145"/>
      <c r="L174" s="169"/>
    </row>
    <row r="175" spans="1:12" ht="48" customHeight="1" x14ac:dyDescent="0.25">
      <c r="A175" s="144"/>
      <c r="B175" s="145"/>
      <c r="C175" s="145"/>
      <c r="D175" s="145"/>
      <c r="E175" s="145"/>
      <c r="F175" s="145"/>
      <c r="G175" s="145"/>
      <c r="H175" s="145"/>
      <c r="I175" s="145"/>
      <c r="J175" s="145"/>
      <c r="K175" s="145"/>
      <c r="L175" s="169"/>
    </row>
    <row r="176" spans="1:12" ht="48" customHeight="1" x14ac:dyDescent="0.25">
      <c r="A176" s="144"/>
      <c r="B176" s="145"/>
      <c r="C176" s="145"/>
      <c r="D176" s="145"/>
      <c r="E176" s="145"/>
      <c r="F176" s="145"/>
      <c r="G176" s="145"/>
      <c r="H176" s="145"/>
      <c r="I176" s="145"/>
      <c r="J176" s="145"/>
      <c r="K176" s="145"/>
      <c r="L176" s="169"/>
    </row>
    <row r="177" spans="1:12" ht="48" customHeight="1" x14ac:dyDescent="0.25">
      <c r="A177" s="144"/>
      <c r="B177" s="145"/>
      <c r="C177" s="145"/>
      <c r="D177" s="145"/>
      <c r="E177" s="145"/>
      <c r="F177" s="145"/>
      <c r="G177" s="145"/>
      <c r="H177" s="145"/>
      <c r="I177" s="145"/>
      <c r="J177" s="145"/>
      <c r="K177" s="145"/>
      <c r="L177" s="169"/>
    </row>
    <row r="178" spans="1:12" ht="48" customHeight="1" x14ac:dyDescent="0.25">
      <c r="A178" s="144"/>
      <c r="B178" s="145"/>
      <c r="C178" s="145"/>
      <c r="D178" s="145"/>
      <c r="E178" s="145"/>
      <c r="F178" s="145"/>
      <c r="G178" s="145"/>
      <c r="H178" s="145"/>
      <c r="I178" s="145"/>
      <c r="J178" s="145"/>
      <c r="K178" s="145"/>
      <c r="L178" s="169"/>
    </row>
    <row r="179" spans="1:12" ht="21" x14ac:dyDescent="0.25">
      <c r="A179" s="149" t="s">
        <v>164</v>
      </c>
      <c r="B179" s="150"/>
      <c r="C179" s="150"/>
      <c r="D179" s="150"/>
      <c r="E179" s="150"/>
      <c r="F179" s="150"/>
      <c r="G179" s="150"/>
      <c r="H179" s="150" t="s">
        <v>165</v>
      </c>
      <c r="I179" s="150"/>
      <c r="J179" s="150"/>
      <c r="K179" s="150"/>
      <c r="L179" s="151"/>
    </row>
    <row r="180" spans="1:12" ht="21" x14ac:dyDescent="0.25">
      <c r="A180" s="146" t="s">
        <v>166</v>
      </c>
      <c r="B180" s="147"/>
      <c r="C180" s="147"/>
      <c r="D180" s="147"/>
      <c r="E180" s="147"/>
      <c r="F180" s="147"/>
      <c r="G180" s="147"/>
      <c r="H180" s="147"/>
      <c r="I180" s="147"/>
      <c r="J180" s="147"/>
      <c r="K180" s="147"/>
      <c r="L180" s="148"/>
    </row>
    <row r="181" spans="1:12" ht="13.5" customHeight="1" x14ac:dyDescent="0.25">
      <c r="A181" s="138" t="s">
        <v>250</v>
      </c>
      <c r="B181" s="139"/>
      <c r="C181" s="139"/>
      <c r="D181" s="139"/>
      <c r="E181" s="139"/>
      <c r="F181" s="139"/>
      <c r="G181" s="139"/>
      <c r="H181" s="139"/>
      <c r="I181" s="139"/>
      <c r="J181" s="139"/>
      <c r="K181" s="139"/>
      <c r="L181" s="140"/>
    </row>
    <row r="182" spans="1:12" ht="16.5" customHeight="1" x14ac:dyDescent="0.25">
      <c r="A182" s="138"/>
      <c r="B182" s="139"/>
      <c r="C182" s="139"/>
      <c r="D182" s="139"/>
      <c r="E182" s="139"/>
      <c r="F182" s="139"/>
      <c r="G182" s="139"/>
      <c r="H182" s="139"/>
      <c r="I182" s="139"/>
      <c r="J182" s="139"/>
      <c r="K182" s="139"/>
      <c r="L182" s="140"/>
    </row>
    <row r="183" spans="1:12" x14ac:dyDescent="0.25">
      <c r="A183" s="141" t="str">
        <f>VLOOKUP(C6,Seleccionables!A2:B39,2,FALSE)</f>
        <v>(1) Sonómetro Integrador Clase I, Marca: PCE-Instruments, Modelo: PCE-430, Serie:  576039</v>
      </c>
      <c r="B183" s="142"/>
      <c r="C183" s="142"/>
      <c r="D183" s="142"/>
      <c r="E183" s="142"/>
      <c r="F183" s="142"/>
      <c r="G183" s="142"/>
      <c r="H183" s="142"/>
      <c r="I183" s="142"/>
      <c r="J183" s="142"/>
      <c r="K183" s="142"/>
      <c r="L183" s="143"/>
    </row>
    <row r="184" spans="1:12" x14ac:dyDescent="0.25">
      <c r="A184" s="141" t="str">
        <f>VLOOKUP(E6,Seleccionables!A2:B20,2,FALSE)</f>
        <v>(2) Calibrador acústico Marca: PCE Instruments, Modelo: PCE-SC-10, Serie: 566023.</v>
      </c>
      <c r="B184" s="142"/>
      <c r="C184" s="142"/>
      <c r="D184" s="142"/>
      <c r="E184" s="142"/>
      <c r="F184" s="142"/>
      <c r="G184" s="142"/>
      <c r="H184" s="142"/>
      <c r="I184" s="142"/>
      <c r="J184" s="142"/>
      <c r="K184" s="142"/>
      <c r="L184" s="143"/>
    </row>
    <row r="185" spans="1:12" ht="17.25" customHeight="1" x14ac:dyDescent="0.25">
      <c r="A185" s="141" t="s">
        <v>99</v>
      </c>
      <c r="B185" s="142"/>
      <c r="C185" s="142"/>
      <c r="D185" s="142"/>
      <c r="E185" s="142"/>
      <c r="F185" s="142"/>
      <c r="G185" s="142"/>
      <c r="H185" s="142"/>
      <c r="I185" s="142"/>
      <c r="J185" s="142"/>
      <c r="K185" s="142"/>
      <c r="L185" s="143"/>
    </row>
    <row r="186" spans="1:12" ht="17.25" customHeight="1" x14ac:dyDescent="0.25">
      <c r="A186" s="126" t="s">
        <v>172</v>
      </c>
      <c r="B186" s="127"/>
      <c r="C186" s="127"/>
      <c r="D186" s="127"/>
      <c r="E186" s="127"/>
      <c r="F186" s="127"/>
      <c r="G186" s="127"/>
      <c r="H186" s="127"/>
      <c r="I186" s="127"/>
      <c r="J186" s="127"/>
      <c r="K186" s="127"/>
      <c r="L186" s="128"/>
    </row>
    <row r="187" spans="1:12" ht="17.25" customHeight="1" thickBot="1" x14ac:dyDescent="0.3">
      <c r="A187" s="129" t="s">
        <v>238</v>
      </c>
      <c r="B187" s="130"/>
      <c r="C187" s="130"/>
      <c r="D187" s="130"/>
      <c r="E187" s="130"/>
      <c r="F187" s="130"/>
      <c r="G187" s="130"/>
      <c r="H187" s="130"/>
      <c r="I187" s="130"/>
      <c r="J187" s="130"/>
      <c r="K187" s="130"/>
      <c r="L187" s="131"/>
    </row>
    <row r="188" spans="1:12" s="18" customFormat="1" ht="17.25" customHeight="1" x14ac:dyDescent="0.25">
      <c r="A188"/>
      <c r="B188"/>
      <c r="C188"/>
      <c r="D188"/>
      <c r="E188"/>
      <c r="F188"/>
      <c r="G188"/>
      <c r="H188"/>
      <c r="I188"/>
      <c r="J188"/>
      <c r="K188"/>
      <c r="L188"/>
    </row>
    <row r="189" spans="1:12" s="18" customFormat="1" ht="17.25" customHeight="1" x14ac:dyDescent="0.25">
      <c r="A189"/>
      <c r="B189"/>
      <c r="C189"/>
      <c r="D189"/>
      <c r="E189"/>
      <c r="F189"/>
      <c r="G189"/>
      <c r="H189"/>
      <c r="I189"/>
      <c r="J189"/>
      <c r="K189"/>
      <c r="L189"/>
    </row>
    <row r="190" spans="1:12" s="18" customFormat="1" ht="17.25" customHeight="1" x14ac:dyDescent="0.25">
      <c r="A190"/>
      <c r="B190"/>
      <c r="C190"/>
      <c r="D190"/>
      <c r="E190"/>
      <c r="F190"/>
      <c r="G190"/>
      <c r="H190"/>
      <c r="I190"/>
      <c r="J190"/>
      <c r="K190"/>
      <c r="L190"/>
    </row>
    <row r="191" spans="1:12" s="18" customFormat="1" ht="17.25" customHeight="1" x14ac:dyDescent="0.25">
      <c r="A191"/>
      <c r="B191"/>
      <c r="C191"/>
      <c r="D191"/>
      <c r="E191"/>
      <c r="F191"/>
      <c r="G191"/>
      <c r="H191"/>
      <c r="I191"/>
      <c r="J191"/>
      <c r="K191"/>
      <c r="L191"/>
    </row>
    <row r="192" spans="1:12" s="18" customFormat="1" ht="17.25" customHeight="1" x14ac:dyDescent="0.25">
      <c r="A192"/>
      <c r="B192"/>
      <c r="C192"/>
      <c r="D192"/>
      <c r="E192"/>
      <c r="F192"/>
      <c r="G192"/>
      <c r="H192"/>
      <c r="I192"/>
      <c r="J192"/>
      <c r="K192"/>
      <c r="L192"/>
    </row>
    <row r="193" spans="1:12" s="18" customFormat="1" ht="17.25" customHeight="1" x14ac:dyDescent="0.25">
      <c r="A193"/>
      <c r="B193"/>
      <c r="C193"/>
      <c r="D193"/>
      <c r="E193"/>
      <c r="F193"/>
      <c r="G193"/>
      <c r="H193"/>
      <c r="I193"/>
      <c r="J193"/>
      <c r="K193"/>
      <c r="L193"/>
    </row>
    <row r="194" spans="1:12" s="18" customFormat="1" ht="17.25" customHeight="1" x14ac:dyDescent="0.25">
      <c r="A194"/>
      <c r="B194"/>
      <c r="C194"/>
      <c r="D194"/>
      <c r="E194"/>
      <c r="F194"/>
      <c r="G194"/>
      <c r="H194"/>
      <c r="I194"/>
      <c r="J194"/>
      <c r="K194"/>
      <c r="L194"/>
    </row>
    <row r="195" spans="1:12" s="18" customFormat="1" ht="17.25" customHeight="1" x14ac:dyDescent="0.25">
      <c r="A195"/>
      <c r="B195"/>
      <c r="C195"/>
      <c r="D195"/>
      <c r="E195"/>
      <c r="F195"/>
      <c r="G195"/>
      <c r="H195"/>
      <c r="I195"/>
      <c r="J195"/>
      <c r="K195"/>
      <c r="L195"/>
    </row>
    <row r="196" spans="1:12" s="20" customFormat="1" ht="15" x14ac:dyDescent="0.25">
      <c r="A196"/>
      <c r="B196"/>
      <c r="C196"/>
      <c r="D196"/>
      <c r="E196"/>
      <c r="F196"/>
      <c r="G196"/>
      <c r="H196"/>
      <c r="I196"/>
      <c r="J196"/>
      <c r="K196"/>
      <c r="L196"/>
    </row>
    <row r="197" spans="1:12" s="20" customFormat="1" ht="12.75" x14ac:dyDescent="0.2">
      <c r="D197" s="43"/>
      <c r="E197" s="43"/>
      <c r="F197" s="43" t="s">
        <v>167</v>
      </c>
      <c r="G197" s="43"/>
      <c r="H197" s="43"/>
    </row>
    <row r="198" spans="1:12" s="20" customFormat="1" x14ac:dyDescent="0.25">
      <c r="A198" s="124" t="s">
        <v>107</v>
      </c>
      <c r="B198" s="124"/>
      <c r="C198" s="124"/>
      <c r="D198" s="124"/>
      <c r="E198" s="124"/>
      <c r="F198" s="124"/>
      <c r="G198" s="124"/>
      <c r="H198" s="124"/>
      <c r="I198" s="124"/>
      <c r="J198" s="124"/>
      <c r="K198" s="124"/>
      <c r="L198" s="124"/>
    </row>
    <row r="199" spans="1:12" s="20" customFormat="1" x14ac:dyDescent="0.25">
      <c r="A199" s="125" t="s">
        <v>108</v>
      </c>
      <c r="B199" s="125"/>
      <c r="C199" s="125"/>
      <c r="D199" s="125"/>
      <c r="E199" s="125"/>
      <c r="F199" s="125"/>
      <c r="G199" s="125"/>
      <c r="H199" s="125"/>
      <c r="I199" s="125"/>
      <c r="J199" s="125"/>
      <c r="K199" s="125"/>
      <c r="L199" s="125"/>
    </row>
  </sheetData>
  <protectedRanges>
    <protectedRange sqref="B4:L5 B39 B97 C6:L6" name="DATOS_4_1"/>
    <protectedRange sqref="B19:E20 B22:B25 E22:E25 O3:O6 R3:R6 U3:U6 X3:X6 AA3:AA6 AD3:AD6 AG3:AG6 AJ3:AJ6" name="DATOS_2_6_1"/>
    <protectedRange sqref="J39:K39 L138:L144 J97:K97" name="DATOS_5_2_1"/>
    <protectedRange sqref="B38 B40:B96 B98:B137" name="DATOS_4_1_1"/>
    <protectedRange sqref="J38:L38 J40:L60 J63:L96" name="DATOS_5_2_1_1"/>
    <protectedRange sqref="C22:D23 P3:Q4 V3:W4 AB3:AC4 AH3:AI4" name="DATOS_2_6_1_1"/>
    <protectedRange sqref="C24:D25 P5:Q6 V5:W6 AB5:AC6 AH5:AI6" name="DATOS_2_6_1_2"/>
    <protectedRange sqref="G12:G14 H10 B10:E12 I10:L15 H15" name="DATOS_2_6_1_3"/>
    <protectedRange sqref="C13:E15" name="DATOS_2_1_1_1_3"/>
    <protectedRange sqref="H9:L9 B8:C9 K8:L8 G8:H8" name="DATOS_2_3_1_1_1"/>
    <protectedRange sqref="B15" name="DATOS_2_1_1_1_1_2"/>
    <protectedRange sqref="B13:B14" name="DATOS_2_1_1_1_2_1"/>
    <protectedRange sqref="B2:L2" name="DATOS_4_1_2_2"/>
    <protectedRange sqref="B3:L3" name="DATOS_1_1_1_1_1"/>
    <protectedRange sqref="B6" name="DATOS_4_1_3"/>
    <protectedRange sqref="B33:B36" name="DATOS_4_1_4"/>
    <protectedRange sqref="B30 D30:E30 H30" name="DATOS_2_6_1_4"/>
    <protectedRange sqref="J32:L32 J33:K35 K36:L36" name="DATOS_5_2_1_2"/>
    <protectedRange sqref="B27:C27" name="DATOS_2_5_1_1_1"/>
    <protectedRange sqref="D27:E27 H27:L27" name="DATOS_2_1_1_1_1_1_1"/>
    <protectedRange sqref="B28:C28 L28:L29 J29:K29 B29 D28:E29 H28:H29 I28:K28" name="DATOS_2_4_1_1_1_1_1"/>
  </protectedRanges>
  <mergeCells count="160">
    <mergeCell ref="AF3:AF4"/>
    <mergeCell ref="AG3:AG4"/>
    <mergeCell ref="AH3:AI3"/>
    <mergeCell ref="AJ3:AJ4"/>
    <mergeCell ref="AH4:AI4"/>
    <mergeCell ref="AJ5:AJ6"/>
    <mergeCell ref="Z3:Z4"/>
    <mergeCell ref="AA3:AA4"/>
    <mergeCell ref="AB3:AC3"/>
    <mergeCell ref="AD3:AD4"/>
    <mergeCell ref="AB4:AC4"/>
    <mergeCell ref="U3:U4"/>
    <mergeCell ref="V3:W3"/>
    <mergeCell ref="X3:X4"/>
    <mergeCell ref="V4:W4"/>
    <mergeCell ref="P3:Q3"/>
    <mergeCell ref="R3:R4"/>
    <mergeCell ref="P4:Q4"/>
    <mergeCell ref="T3:T4"/>
    <mergeCell ref="F143:F144"/>
    <mergeCell ref="G143:G144"/>
    <mergeCell ref="H143:H144"/>
    <mergeCell ref="I143:I144"/>
    <mergeCell ref="J143:J144"/>
    <mergeCell ref="K143:K144"/>
    <mergeCell ref="L143:L144"/>
    <mergeCell ref="N3:N4"/>
    <mergeCell ref="O3:O4"/>
    <mergeCell ref="I14:L15"/>
    <mergeCell ref="E8:F8"/>
    <mergeCell ref="C13:E14"/>
    <mergeCell ref="F14:H15"/>
    <mergeCell ref="B8:C8"/>
    <mergeCell ref="A9:C9"/>
    <mergeCell ref="D9:L9"/>
    <mergeCell ref="A16:L16"/>
    <mergeCell ref="A10:L10"/>
    <mergeCell ref="A11:A12"/>
    <mergeCell ref="B11:D11"/>
    <mergeCell ref="F11:H13"/>
    <mergeCell ref="I11:L13"/>
    <mergeCell ref="B12:D12"/>
    <mergeCell ref="A13:B14"/>
    <mergeCell ref="A15:B15"/>
    <mergeCell ref="C15:E15"/>
    <mergeCell ref="A1:L1"/>
    <mergeCell ref="B2:E2"/>
    <mergeCell ref="F2:G2"/>
    <mergeCell ref="H2:L2"/>
    <mergeCell ref="B3:E3"/>
    <mergeCell ref="F3:G3"/>
    <mergeCell ref="H3:L3"/>
    <mergeCell ref="A7:L7"/>
    <mergeCell ref="B4:L4"/>
    <mergeCell ref="A6:B6"/>
    <mergeCell ref="J6:L6"/>
    <mergeCell ref="C6:D6"/>
    <mergeCell ref="E6:F6"/>
    <mergeCell ref="B5:L5"/>
    <mergeCell ref="J19:K19"/>
    <mergeCell ref="J20:K20"/>
    <mergeCell ref="J21:K21"/>
    <mergeCell ref="F19:G19"/>
    <mergeCell ref="F20:G20"/>
    <mergeCell ref="F21:G21"/>
    <mergeCell ref="A17:E18"/>
    <mergeCell ref="F18:G18"/>
    <mergeCell ref="H18:I18"/>
    <mergeCell ref="J18:K18"/>
    <mergeCell ref="H19:I19"/>
    <mergeCell ref="H20:I20"/>
    <mergeCell ref="H21:I21"/>
    <mergeCell ref="B21:E21"/>
    <mergeCell ref="F17:L17"/>
    <mergeCell ref="A19:A20"/>
    <mergeCell ref="B19:E20"/>
    <mergeCell ref="A30:B30"/>
    <mergeCell ref="C30:E30"/>
    <mergeCell ref="F30:G30"/>
    <mergeCell ref="H30:I30"/>
    <mergeCell ref="J30:L30"/>
    <mergeCell ref="A26:L26"/>
    <mergeCell ref="A27:C27"/>
    <mergeCell ref="D27:L27"/>
    <mergeCell ref="D28:L29"/>
    <mergeCell ref="A28:C29"/>
    <mergeCell ref="A38:L38"/>
    <mergeCell ref="A96:L96"/>
    <mergeCell ref="H172:L172"/>
    <mergeCell ref="A172:G172"/>
    <mergeCell ref="A138:L138"/>
    <mergeCell ref="A139:L139"/>
    <mergeCell ref="A142:L142"/>
    <mergeCell ref="F36:H36"/>
    <mergeCell ref="H157:L164"/>
    <mergeCell ref="H166:L171"/>
    <mergeCell ref="A37:L37"/>
    <mergeCell ref="C140:C141"/>
    <mergeCell ref="D140:D141"/>
    <mergeCell ref="E140:E141"/>
    <mergeCell ref="F140:F141"/>
    <mergeCell ref="G140:G141"/>
    <mergeCell ref="H140:H141"/>
    <mergeCell ref="I140:I141"/>
    <mergeCell ref="J140:J141"/>
    <mergeCell ref="K140:K141"/>
    <mergeCell ref="L140:L141"/>
    <mergeCell ref="C143:C144"/>
    <mergeCell ref="D143:D144"/>
    <mergeCell ref="E143:E144"/>
    <mergeCell ref="A31:L31"/>
    <mergeCell ref="A32:C32"/>
    <mergeCell ref="D32:L32"/>
    <mergeCell ref="A33:C34"/>
    <mergeCell ref="D33:E34"/>
    <mergeCell ref="F33:H34"/>
    <mergeCell ref="I33:L34"/>
    <mergeCell ref="A35:C36"/>
    <mergeCell ref="D35:E36"/>
    <mergeCell ref="F35:H35"/>
    <mergeCell ref="I35:L35"/>
    <mergeCell ref="A198:L198"/>
    <mergeCell ref="A199:L199"/>
    <mergeCell ref="A186:L186"/>
    <mergeCell ref="A187:L187"/>
    <mergeCell ref="A145:L145"/>
    <mergeCell ref="A146:L146"/>
    <mergeCell ref="A181:L182"/>
    <mergeCell ref="A185:L185"/>
    <mergeCell ref="A156:L156"/>
    <mergeCell ref="A183:L183"/>
    <mergeCell ref="A184:L184"/>
    <mergeCell ref="A166:G171"/>
    <mergeCell ref="A180:L180"/>
    <mergeCell ref="A179:G179"/>
    <mergeCell ref="H179:L179"/>
    <mergeCell ref="A147:L155"/>
    <mergeCell ref="A165:G165"/>
    <mergeCell ref="H165:L165"/>
    <mergeCell ref="A157:G164"/>
    <mergeCell ref="A173:G178"/>
    <mergeCell ref="H173:L178"/>
    <mergeCell ref="L22:L23"/>
    <mergeCell ref="F24:G25"/>
    <mergeCell ref="H24:I25"/>
    <mergeCell ref="J24:K25"/>
    <mergeCell ref="L24:L25"/>
    <mergeCell ref="A22:A23"/>
    <mergeCell ref="B22:B23"/>
    <mergeCell ref="E22:E23"/>
    <mergeCell ref="C22:D22"/>
    <mergeCell ref="C23:D23"/>
    <mergeCell ref="F22:G23"/>
    <mergeCell ref="H22:I23"/>
    <mergeCell ref="J22:K23"/>
    <mergeCell ref="A24:A25"/>
    <mergeCell ref="E24:E25"/>
    <mergeCell ref="B24:B25"/>
    <mergeCell ref="C24:D24"/>
    <mergeCell ref="C25:D25"/>
  </mergeCells>
  <phoneticPr fontId="47" type="noConversion"/>
  <pageMargins left="0.59055118110236227" right="0.59055118110236227" top="0.55118110236220474" bottom="0.74803149606299213" header="0.31496062992125984" footer="0.31496062992125984"/>
  <pageSetup paperSize="9" scale="42" fitToHeight="0" orientation="portrait" r:id="rId1"/>
  <headerFooter>
    <oddFooter>&amp;LRE-RU-01-01
Rev. 1.7
Pág. &amp;P de &amp;N</oddFooter>
  </headerFooter>
  <rowBreaks count="4" manualBreakCount="4">
    <brk id="42" max="11" man="1"/>
    <brk id="94" max="11" man="1"/>
    <brk id="135" max="11" man="1"/>
    <brk id="165" max="11" man="1"/>
  </rowBreaks>
  <colBreaks count="1" manualBreakCount="1">
    <brk id="12"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3"/>
  <sheetViews>
    <sheetView topLeftCell="A43" workbookViewId="0">
      <selection activeCell="A53" sqref="A53"/>
    </sheetView>
  </sheetViews>
  <sheetFormatPr baseColWidth="10" defaultRowHeight="15" x14ac:dyDescent="0.25"/>
  <cols>
    <col min="1" max="1" width="16" customWidth="1"/>
  </cols>
  <sheetData>
    <row r="1" spans="1:8" x14ac:dyDescent="0.25">
      <c r="A1" s="281" t="s">
        <v>110</v>
      </c>
      <c r="B1" s="281"/>
      <c r="C1" s="281"/>
      <c r="D1" s="281"/>
      <c r="E1" s="281"/>
      <c r="F1" s="281"/>
      <c r="G1" s="281"/>
    </row>
    <row r="2" spans="1:8" x14ac:dyDescent="0.25">
      <c r="C2" s="20"/>
      <c r="D2" s="20"/>
      <c r="E2" s="20"/>
      <c r="F2" s="20"/>
      <c r="G2" s="20"/>
      <c r="H2" s="20"/>
    </row>
    <row r="3" spans="1:8" x14ac:dyDescent="0.25">
      <c r="A3" s="19"/>
      <c r="B3" s="20"/>
      <c r="C3" s="20"/>
      <c r="D3" s="20"/>
      <c r="E3" s="20"/>
      <c r="F3" s="20"/>
      <c r="G3" s="20"/>
      <c r="H3" s="20"/>
    </row>
    <row r="4" spans="1:8" x14ac:dyDescent="0.25">
      <c r="A4" s="19"/>
      <c r="B4" s="20"/>
      <c r="C4" s="20"/>
      <c r="D4" s="20"/>
      <c r="E4" s="20"/>
      <c r="F4" s="20"/>
      <c r="G4" s="20"/>
      <c r="H4" s="20"/>
    </row>
    <row r="5" spans="1:8" x14ac:dyDescent="0.25">
      <c r="A5" s="19" t="s">
        <v>126</v>
      </c>
      <c r="B5" s="20" t="s">
        <v>76</v>
      </c>
      <c r="C5" s="20"/>
      <c r="D5" s="20"/>
      <c r="E5" s="20"/>
      <c r="F5" s="20"/>
      <c r="G5" s="20"/>
      <c r="H5" s="20"/>
    </row>
    <row r="6" spans="1:8" x14ac:dyDescent="0.25">
      <c r="A6" s="19"/>
      <c r="B6" s="20"/>
      <c r="C6" s="20"/>
      <c r="D6" s="20"/>
      <c r="E6" s="20"/>
      <c r="F6" s="20"/>
      <c r="G6" s="20"/>
      <c r="H6" s="20"/>
    </row>
    <row r="7" spans="1:8" x14ac:dyDescent="0.25">
      <c r="A7" s="19" t="s">
        <v>127</v>
      </c>
      <c r="B7" s="20" t="s">
        <v>77</v>
      </c>
      <c r="C7" s="20"/>
      <c r="D7" s="20"/>
      <c r="E7" s="20"/>
      <c r="F7" s="20"/>
      <c r="G7" s="20"/>
      <c r="H7" s="20"/>
    </row>
    <row r="8" spans="1:8" x14ac:dyDescent="0.25">
      <c r="A8" s="19" t="s">
        <v>128</v>
      </c>
      <c r="B8" s="20" t="s">
        <v>78</v>
      </c>
      <c r="C8" s="20"/>
      <c r="D8" s="20"/>
      <c r="E8" s="20"/>
      <c r="F8" s="20"/>
      <c r="G8" s="20"/>
      <c r="H8" s="20"/>
    </row>
    <row r="9" spans="1:8" x14ac:dyDescent="0.25">
      <c r="A9" s="19" t="s">
        <v>129</v>
      </c>
      <c r="B9" s="20" t="s">
        <v>79</v>
      </c>
      <c r="C9" s="20"/>
      <c r="D9" s="20"/>
      <c r="E9" s="20"/>
      <c r="F9" s="20"/>
      <c r="G9" s="20"/>
      <c r="H9" s="20"/>
    </row>
    <row r="10" spans="1:8" x14ac:dyDescent="0.25">
      <c r="A10" s="19" t="s">
        <v>148</v>
      </c>
      <c r="B10" s="20" t="s">
        <v>151</v>
      </c>
      <c r="C10" s="20"/>
      <c r="D10" s="20"/>
      <c r="E10" s="20"/>
      <c r="F10" s="20"/>
      <c r="G10" s="20"/>
      <c r="H10" s="20"/>
    </row>
    <row r="11" spans="1:8" x14ac:dyDescent="0.25">
      <c r="A11" s="19" t="s">
        <v>149</v>
      </c>
      <c r="B11" s="20" t="s">
        <v>152</v>
      </c>
      <c r="C11" s="20"/>
      <c r="D11" s="20"/>
      <c r="E11" s="20"/>
      <c r="F11" s="20"/>
      <c r="G11" s="20"/>
      <c r="H11" s="20"/>
    </row>
    <row r="12" spans="1:8" x14ac:dyDescent="0.25">
      <c r="A12" s="19" t="s">
        <v>150</v>
      </c>
      <c r="B12" s="20" t="s">
        <v>153</v>
      </c>
      <c r="C12" s="20"/>
      <c r="D12" s="20"/>
      <c r="E12" s="20"/>
      <c r="F12" s="20"/>
      <c r="G12" s="20"/>
      <c r="H12" s="20"/>
    </row>
    <row r="13" spans="1:8" x14ac:dyDescent="0.25">
      <c r="A13" s="19" t="s">
        <v>116</v>
      </c>
      <c r="B13" s="20" t="s">
        <v>117</v>
      </c>
      <c r="C13" s="17"/>
      <c r="D13" s="17"/>
      <c r="E13" s="17"/>
      <c r="F13" s="17"/>
      <c r="G13" s="17"/>
      <c r="H13" s="17"/>
    </row>
    <row r="14" spans="1:8" x14ac:dyDescent="0.25">
      <c r="A14" s="19" t="s">
        <v>118</v>
      </c>
      <c r="B14" s="20" t="s">
        <v>119</v>
      </c>
    </row>
    <row r="15" spans="1:8" x14ac:dyDescent="0.25">
      <c r="A15" s="19" t="s">
        <v>136</v>
      </c>
      <c r="B15" s="20" t="s">
        <v>142</v>
      </c>
    </row>
    <row r="16" spans="1:8" x14ac:dyDescent="0.25">
      <c r="A16" s="19" t="s">
        <v>137</v>
      </c>
      <c r="B16" s="20" t="s">
        <v>143</v>
      </c>
    </row>
    <row r="17" spans="1:8" x14ac:dyDescent="0.25">
      <c r="A17" s="19" t="s">
        <v>138</v>
      </c>
      <c r="B17" s="20" t="s">
        <v>144</v>
      </c>
    </row>
    <row r="18" spans="1:8" x14ac:dyDescent="0.25">
      <c r="A18" s="19" t="s">
        <v>139</v>
      </c>
      <c r="B18" s="20" t="s">
        <v>145</v>
      </c>
    </row>
    <row r="19" spans="1:8" x14ac:dyDescent="0.25">
      <c r="A19" s="19" t="s">
        <v>140</v>
      </c>
      <c r="B19" s="20" t="s">
        <v>146</v>
      </c>
    </row>
    <row r="20" spans="1:8" x14ac:dyDescent="0.25">
      <c r="A20" s="19" t="s">
        <v>141</v>
      </c>
      <c r="B20" s="20" t="s">
        <v>147</v>
      </c>
    </row>
    <row r="21" spans="1:8" x14ac:dyDescent="0.25">
      <c r="A21" s="281" t="s">
        <v>111</v>
      </c>
      <c r="B21" s="281"/>
      <c r="C21" s="281"/>
      <c r="D21" s="281"/>
      <c r="E21" s="281"/>
      <c r="F21" s="281"/>
      <c r="G21" s="281"/>
      <c r="H21" s="281"/>
    </row>
    <row r="23" spans="1:8" x14ac:dyDescent="0.25">
      <c r="A23" s="21" t="s">
        <v>120</v>
      </c>
      <c r="B23" s="22" t="s">
        <v>121</v>
      </c>
    </row>
    <row r="24" spans="1:8" x14ac:dyDescent="0.25">
      <c r="A24" s="21"/>
      <c r="B24" s="22"/>
    </row>
    <row r="25" spans="1:8" x14ac:dyDescent="0.25">
      <c r="A25" s="21" t="s">
        <v>130</v>
      </c>
      <c r="B25" s="22" t="s">
        <v>80</v>
      </c>
    </row>
    <row r="26" spans="1:8" x14ac:dyDescent="0.25">
      <c r="A26" s="21" t="s">
        <v>131</v>
      </c>
      <c r="B26" s="22" t="s">
        <v>81</v>
      </c>
    </row>
    <row r="27" spans="1:8" x14ac:dyDescent="0.25">
      <c r="A27" s="21"/>
      <c r="B27" s="22"/>
    </row>
    <row r="28" spans="1:8" x14ac:dyDescent="0.25">
      <c r="A28" s="21"/>
      <c r="B28" s="20"/>
    </row>
    <row r="29" spans="1:8" x14ac:dyDescent="0.25">
      <c r="A29" s="21" t="s">
        <v>132</v>
      </c>
      <c r="B29" s="20" t="s">
        <v>82</v>
      </c>
    </row>
    <row r="30" spans="1:8" x14ac:dyDescent="0.25">
      <c r="A30" s="21" t="s">
        <v>133</v>
      </c>
      <c r="B30" s="20" t="s">
        <v>83</v>
      </c>
    </row>
    <row r="31" spans="1:8" x14ac:dyDescent="0.25">
      <c r="A31" s="21" t="s">
        <v>134</v>
      </c>
      <c r="B31" s="20" t="s">
        <v>115</v>
      </c>
    </row>
    <row r="32" spans="1:8" x14ac:dyDescent="0.25">
      <c r="A32" s="21"/>
      <c r="B32" s="20"/>
    </row>
    <row r="33" spans="1:2" x14ac:dyDescent="0.25">
      <c r="A33" s="20" t="s">
        <v>135</v>
      </c>
      <c r="B33" s="20" t="s">
        <v>84</v>
      </c>
    </row>
    <row r="34" spans="1:2" x14ac:dyDescent="0.25">
      <c r="A34" s="20" t="s">
        <v>122</v>
      </c>
      <c r="B34" s="20" t="s">
        <v>123</v>
      </c>
    </row>
    <row r="35" spans="1:2" x14ac:dyDescent="0.25">
      <c r="A35" s="20" t="s">
        <v>124</v>
      </c>
      <c r="B35" s="20" t="s">
        <v>125</v>
      </c>
    </row>
    <row r="36" spans="1:2" x14ac:dyDescent="0.25">
      <c r="A36" s="20" t="s">
        <v>154</v>
      </c>
      <c r="B36" s="20" t="s">
        <v>158</v>
      </c>
    </row>
    <row r="37" spans="1:2" x14ac:dyDescent="0.25">
      <c r="A37" s="20" t="s">
        <v>155</v>
      </c>
      <c r="B37" s="20" t="s">
        <v>159</v>
      </c>
    </row>
    <row r="38" spans="1:2" x14ac:dyDescent="0.25">
      <c r="A38" s="20" t="s">
        <v>156</v>
      </c>
      <c r="B38" s="20" t="s">
        <v>160</v>
      </c>
    </row>
    <row r="39" spans="1:2" x14ac:dyDescent="0.25">
      <c r="A39" s="20" t="s">
        <v>157</v>
      </c>
      <c r="B39" s="20" t="s">
        <v>161</v>
      </c>
    </row>
    <row r="40" spans="1:2" x14ac:dyDescent="0.25">
      <c r="A40" s="23" t="s">
        <v>87</v>
      </c>
    </row>
    <row r="41" spans="1:2" x14ac:dyDescent="0.25">
      <c r="A41" s="24" t="s">
        <v>88</v>
      </c>
    </row>
    <row r="42" spans="1:2" x14ac:dyDescent="0.25">
      <c r="A42" s="24" t="s">
        <v>71</v>
      </c>
    </row>
    <row r="43" spans="1:2" x14ac:dyDescent="0.25">
      <c r="A43" s="24"/>
    </row>
    <row r="45" spans="1:2" x14ac:dyDescent="0.25">
      <c r="A45" s="25" t="s">
        <v>90</v>
      </c>
    </row>
    <row r="46" spans="1:2" x14ac:dyDescent="0.25">
      <c r="A46" s="26" t="s">
        <v>109</v>
      </c>
    </row>
    <row r="47" spans="1:2" x14ac:dyDescent="0.25">
      <c r="A47" s="25" t="s">
        <v>71</v>
      </c>
    </row>
    <row r="48" spans="1:2" x14ac:dyDescent="0.25">
      <c r="A48" s="25"/>
    </row>
    <row r="49" spans="1:8" x14ac:dyDescent="0.25">
      <c r="A49" s="281" t="s">
        <v>113</v>
      </c>
      <c r="B49" s="281"/>
      <c r="C49" s="281"/>
      <c r="D49" s="281"/>
      <c r="E49" s="281"/>
      <c r="F49" s="281"/>
      <c r="G49" s="281"/>
      <c r="H49" s="281"/>
    </row>
    <row r="51" spans="1:8" x14ac:dyDescent="0.25">
      <c r="A51" s="29" t="s">
        <v>91</v>
      </c>
    </row>
    <row r="52" spans="1:8" x14ac:dyDescent="0.25">
      <c r="A52" s="24" t="s">
        <v>216</v>
      </c>
    </row>
    <row r="53" spans="1:8" x14ac:dyDescent="0.25">
      <c r="A53" s="24"/>
    </row>
    <row r="54" spans="1:8" x14ac:dyDescent="0.25">
      <c r="A54" s="281" t="s">
        <v>112</v>
      </c>
      <c r="B54" s="281"/>
      <c r="C54" s="281"/>
      <c r="D54" s="281"/>
      <c r="E54" s="281"/>
      <c r="F54" s="281"/>
      <c r="G54" s="281"/>
      <c r="H54" s="281"/>
    </row>
    <row r="56" spans="1:8" x14ac:dyDescent="0.25">
      <c r="A56" s="34" t="s">
        <v>100</v>
      </c>
    </row>
    <row r="57" spans="1:8" x14ac:dyDescent="0.25">
      <c r="A57" s="20" t="s">
        <v>101</v>
      </c>
    </row>
    <row r="58" spans="1:8" x14ac:dyDescent="0.25">
      <c r="A58" s="20" t="s">
        <v>102</v>
      </c>
    </row>
    <row r="59" spans="1:8" x14ac:dyDescent="0.25">
      <c r="A59" s="20" t="s">
        <v>103</v>
      </c>
    </row>
    <row r="61" spans="1:8" ht="30" x14ac:dyDescent="0.25">
      <c r="A61" s="56" t="s">
        <v>42</v>
      </c>
    </row>
    <row r="62" spans="1:8" ht="30" x14ac:dyDescent="0.25">
      <c r="A62" s="56" t="s">
        <v>173</v>
      </c>
    </row>
    <row r="64" spans="1:8" x14ac:dyDescent="0.25">
      <c r="A64" t="s">
        <v>174</v>
      </c>
    </row>
    <row r="65" spans="1:1" x14ac:dyDescent="0.25">
      <c r="A65" t="s">
        <v>175</v>
      </c>
    </row>
    <row r="66" spans="1:1" x14ac:dyDescent="0.25">
      <c r="A66" t="s">
        <v>176</v>
      </c>
    </row>
    <row r="67" spans="1:1" x14ac:dyDescent="0.25">
      <c r="A67" t="s">
        <v>177</v>
      </c>
    </row>
    <row r="68" spans="1:1" x14ac:dyDescent="0.25">
      <c r="A68" t="s">
        <v>178</v>
      </c>
    </row>
    <row r="69" spans="1:1" x14ac:dyDescent="0.25">
      <c r="A69" t="s">
        <v>179</v>
      </c>
    </row>
    <row r="70" spans="1:1" x14ac:dyDescent="0.25">
      <c r="A70" t="s">
        <v>180</v>
      </c>
    </row>
    <row r="71" spans="1:1" x14ac:dyDescent="0.25">
      <c r="A71" t="s">
        <v>181</v>
      </c>
    </row>
    <row r="72" spans="1:1" x14ac:dyDescent="0.25">
      <c r="A72" t="s">
        <v>182</v>
      </c>
    </row>
    <row r="73" spans="1:1" x14ac:dyDescent="0.25">
      <c r="A73" t="s">
        <v>183</v>
      </c>
    </row>
    <row r="74" spans="1:1" x14ac:dyDescent="0.25">
      <c r="A74" t="s">
        <v>184</v>
      </c>
    </row>
    <row r="75" spans="1:1" x14ac:dyDescent="0.25">
      <c r="A75" t="s">
        <v>185</v>
      </c>
    </row>
    <row r="76" spans="1:1" x14ac:dyDescent="0.25">
      <c r="A76" t="s">
        <v>186</v>
      </c>
    </row>
    <row r="77" spans="1:1" x14ac:dyDescent="0.25">
      <c r="A77" t="s">
        <v>187</v>
      </c>
    </row>
    <row r="78" spans="1:1" x14ac:dyDescent="0.25">
      <c r="A78" t="s">
        <v>188</v>
      </c>
    </row>
    <row r="79" spans="1:1" x14ac:dyDescent="0.25">
      <c r="A79" t="s">
        <v>189</v>
      </c>
    </row>
    <row r="80" spans="1:1" x14ac:dyDescent="0.25">
      <c r="A80" t="s">
        <v>190</v>
      </c>
    </row>
    <row r="81" spans="1:1" x14ac:dyDescent="0.25">
      <c r="A81" t="s">
        <v>191</v>
      </c>
    </row>
    <row r="82" spans="1:1" x14ac:dyDescent="0.25">
      <c r="A82" t="s">
        <v>192</v>
      </c>
    </row>
    <row r="83" spans="1:1" x14ac:dyDescent="0.25">
      <c r="A83" t="s">
        <v>193</v>
      </c>
    </row>
    <row r="84" spans="1:1" x14ac:dyDescent="0.25">
      <c r="A84" t="s">
        <v>194</v>
      </c>
    </row>
    <row r="85" spans="1:1" x14ac:dyDescent="0.25">
      <c r="A85" t="s">
        <v>195</v>
      </c>
    </row>
    <row r="86" spans="1:1" x14ac:dyDescent="0.25">
      <c r="A86" t="s">
        <v>196</v>
      </c>
    </row>
    <row r="87" spans="1:1" x14ac:dyDescent="0.25">
      <c r="A87" t="s">
        <v>197</v>
      </c>
    </row>
    <row r="88" spans="1:1" x14ac:dyDescent="0.25">
      <c r="A88" t="s">
        <v>198</v>
      </c>
    </row>
    <row r="89" spans="1:1" x14ac:dyDescent="0.25">
      <c r="A89" t="s">
        <v>199</v>
      </c>
    </row>
    <row r="90" spans="1:1" x14ac:dyDescent="0.25">
      <c r="A90" t="s">
        <v>200</v>
      </c>
    </row>
    <row r="91" spans="1:1" x14ac:dyDescent="0.25">
      <c r="A91" t="s">
        <v>201</v>
      </c>
    </row>
    <row r="92" spans="1:1" x14ac:dyDescent="0.25">
      <c r="A92" t="s">
        <v>202</v>
      </c>
    </row>
    <row r="93" spans="1:1" x14ac:dyDescent="0.25">
      <c r="A93" t="s">
        <v>203</v>
      </c>
    </row>
  </sheetData>
  <mergeCells count="4">
    <mergeCell ref="A1:G1"/>
    <mergeCell ref="A21:H21"/>
    <mergeCell ref="A54:H54"/>
    <mergeCell ref="A49:H49"/>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9"/>
  <sheetViews>
    <sheetView topLeftCell="A2" zoomScale="50" zoomScaleNormal="50" workbookViewId="0">
      <selection activeCell="A25" sqref="A25"/>
    </sheetView>
  </sheetViews>
  <sheetFormatPr baseColWidth="10" defaultColWidth="11.42578125" defaultRowHeight="15" x14ac:dyDescent="0.25"/>
  <cols>
    <col min="1" max="1" width="17.85546875" style="4" customWidth="1"/>
    <col min="2" max="2" width="16.42578125" style="4" customWidth="1"/>
    <col min="3" max="3" width="17.5703125" style="4" customWidth="1"/>
    <col min="4" max="4" width="14.7109375" style="2" customWidth="1"/>
    <col min="5" max="7" width="14.28515625" style="2" customWidth="1"/>
    <col min="8" max="8" width="11.42578125" style="2"/>
    <col min="9" max="9" width="14.140625" style="2" bestFit="1" customWidth="1"/>
    <col min="10" max="11" width="11.42578125" style="2"/>
    <col min="12" max="12" width="13.7109375" style="2" customWidth="1"/>
    <col min="13" max="13" width="53.85546875" style="2" customWidth="1"/>
    <col min="14" max="14" width="22.28515625" style="2" bestFit="1" customWidth="1"/>
    <col min="15" max="16384" width="11.42578125" style="2"/>
  </cols>
  <sheetData>
    <row r="1" spans="1:14" s="1" customFormat="1" ht="30" customHeight="1" x14ac:dyDescent="0.25">
      <c r="A1" s="282" t="s">
        <v>0</v>
      </c>
      <c r="B1" s="282"/>
      <c r="C1" s="282"/>
      <c r="D1" s="282"/>
      <c r="E1" s="282"/>
      <c r="F1" s="282"/>
      <c r="G1" s="282"/>
      <c r="H1" s="282"/>
      <c r="I1" s="282"/>
      <c r="J1" s="282"/>
      <c r="K1" s="282"/>
      <c r="L1" s="282"/>
      <c r="M1" s="282"/>
    </row>
    <row r="2" spans="1:14" s="3" customFormat="1" ht="47.25" x14ac:dyDescent="0.3">
      <c r="A2" s="45" t="s">
        <v>69</v>
      </c>
      <c r="B2" s="45" t="s">
        <v>68</v>
      </c>
      <c r="C2" s="45" t="s">
        <v>169</v>
      </c>
      <c r="D2" s="45" t="s">
        <v>63</v>
      </c>
      <c r="E2" s="45" t="s">
        <v>72</v>
      </c>
      <c r="F2" s="46" t="s">
        <v>64</v>
      </c>
      <c r="G2" s="46" t="s">
        <v>65</v>
      </c>
      <c r="H2" s="47" t="s">
        <v>75</v>
      </c>
      <c r="I2" s="48" t="s">
        <v>73</v>
      </c>
      <c r="J2" s="48" t="s">
        <v>41</v>
      </c>
      <c r="K2" s="49" t="s">
        <v>74</v>
      </c>
      <c r="L2" s="49" t="s">
        <v>44</v>
      </c>
      <c r="M2" s="50" t="s">
        <v>66</v>
      </c>
    </row>
    <row r="3" spans="1:14" s="3" customFormat="1" ht="30" x14ac:dyDescent="0.3">
      <c r="A3" s="73">
        <v>44012.384722222225</v>
      </c>
      <c r="B3" s="54">
        <v>53</v>
      </c>
      <c r="C3" s="44">
        <f t="shared" ref="C3:C34" si="0">POWER(10,0.1*B3)</f>
        <v>199526.2314968885</v>
      </c>
      <c r="D3" s="54">
        <v>46.2</v>
      </c>
      <c r="E3" s="54">
        <v>56</v>
      </c>
      <c r="F3" s="54">
        <v>58.2</v>
      </c>
      <c r="G3" s="54">
        <v>40.9</v>
      </c>
      <c r="H3" s="54">
        <v>68</v>
      </c>
      <c r="I3" s="54">
        <v>9.1999999999999993</v>
      </c>
      <c r="J3" s="55" t="s">
        <v>218</v>
      </c>
      <c r="K3" s="72">
        <v>5.4</v>
      </c>
      <c r="L3" s="54">
        <v>650.29999999999995</v>
      </c>
      <c r="M3" s="58" t="s">
        <v>235</v>
      </c>
      <c r="N3" s="51"/>
    </row>
    <row r="4" spans="1:14" s="3" customFormat="1" ht="18" customHeight="1" x14ac:dyDescent="0.3">
      <c r="A4" s="73">
        <v>44012.395138888889</v>
      </c>
      <c r="B4" s="54">
        <v>42.2</v>
      </c>
      <c r="C4" s="44">
        <f t="shared" si="0"/>
        <v>16595.869074375645</v>
      </c>
      <c r="D4" s="54">
        <v>32.299999999999997</v>
      </c>
      <c r="E4" s="54">
        <v>44.7</v>
      </c>
      <c r="F4" s="54">
        <v>52.3</v>
      </c>
      <c r="G4" s="54">
        <v>29.6</v>
      </c>
      <c r="H4" s="54">
        <v>66</v>
      </c>
      <c r="I4" s="54">
        <v>9.4</v>
      </c>
      <c r="J4" s="55" t="s">
        <v>226</v>
      </c>
      <c r="K4" s="72">
        <v>5.0999999999999996</v>
      </c>
      <c r="L4" s="54">
        <v>650.20000000000005</v>
      </c>
      <c r="M4" s="58" t="s">
        <v>235</v>
      </c>
      <c r="N4" s="51"/>
    </row>
    <row r="5" spans="1:14" s="3" customFormat="1" ht="18" customHeight="1" x14ac:dyDescent="0.3">
      <c r="A5" s="73">
        <v>44012.405555555553</v>
      </c>
      <c r="B5" s="54">
        <v>52.1</v>
      </c>
      <c r="C5" s="44">
        <f t="shared" si="0"/>
        <v>162181.00973589357</v>
      </c>
      <c r="D5" s="54">
        <v>44.5</v>
      </c>
      <c r="E5" s="54">
        <v>55.9</v>
      </c>
      <c r="F5" s="54">
        <v>57.9</v>
      </c>
      <c r="G5" s="54">
        <v>37.5</v>
      </c>
      <c r="H5" s="54">
        <v>67</v>
      </c>
      <c r="I5" s="54">
        <v>9.4</v>
      </c>
      <c r="J5" s="55" t="s">
        <v>226</v>
      </c>
      <c r="K5" s="72">
        <v>4.8</v>
      </c>
      <c r="L5" s="54">
        <v>650.29999999999995</v>
      </c>
      <c r="M5" s="58" t="s">
        <v>235</v>
      </c>
      <c r="N5" s="51"/>
    </row>
    <row r="6" spans="1:14" s="3" customFormat="1" ht="18" customHeight="1" x14ac:dyDescent="0.3">
      <c r="A6" s="73">
        <v>44012.415972222225</v>
      </c>
      <c r="B6" s="54">
        <v>53.1</v>
      </c>
      <c r="C6" s="44">
        <f t="shared" si="0"/>
        <v>204173.79446695346</v>
      </c>
      <c r="D6" s="54">
        <v>38.1</v>
      </c>
      <c r="E6" s="54">
        <v>57.7</v>
      </c>
      <c r="F6" s="54">
        <v>62</v>
      </c>
      <c r="G6" s="54">
        <v>28.9</v>
      </c>
      <c r="H6" s="54">
        <v>68</v>
      </c>
      <c r="I6" s="54">
        <v>9.5</v>
      </c>
      <c r="J6" s="55" t="s">
        <v>226</v>
      </c>
      <c r="K6" s="72">
        <v>6.8</v>
      </c>
      <c r="L6" s="54">
        <v>650.5</v>
      </c>
      <c r="M6" s="58" t="s">
        <v>235</v>
      </c>
      <c r="N6" s="51"/>
    </row>
    <row r="7" spans="1:14" s="3" customFormat="1" ht="18" customHeight="1" x14ac:dyDescent="0.3">
      <c r="A7" s="73">
        <v>44012.426388888889</v>
      </c>
      <c r="B7" s="54">
        <v>47</v>
      </c>
      <c r="C7" s="44">
        <f t="shared" si="0"/>
        <v>50118.723362727294</v>
      </c>
      <c r="D7" s="54">
        <v>41.7</v>
      </c>
      <c r="E7" s="54">
        <v>49.5</v>
      </c>
      <c r="F7" s="54">
        <v>54.2</v>
      </c>
      <c r="G7" s="54">
        <v>32.9</v>
      </c>
      <c r="H7" s="54">
        <v>68</v>
      </c>
      <c r="I7" s="54">
        <v>10.3</v>
      </c>
      <c r="J7" s="55" t="s">
        <v>226</v>
      </c>
      <c r="K7" s="72">
        <v>5.8</v>
      </c>
      <c r="L7" s="54">
        <v>650.5</v>
      </c>
      <c r="M7" s="58" t="s">
        <v>235</v>
      </c>
      <c r="N7" s="51"/>
    </row>
    <row r="8" spans="1:14" s="3" customFormat="1" ht="18" customHeight="1" x14ac:dyDescent="0.3">
      <c r="A8" s="73">
        <v>44012.436805555553</v>
      </c>
      <c r="B8" s="54">
        <v>55.4</v>
      </c>
      <c r="C8" s="44">
        <f t="shared" si="0"/>
        <v>346736.85045253241</v>
      </c>
      <c r="D8" s="54">
        <v>52.1</v>
      </c>
      <c r="E8" s="54">
        <v>57.5</v>
      </c>
      <c r="F8" s="54">
        <v>59.6</v>
      </c>
      <c r="G8" s="54">
        <v>48.4</v>
      </c>
      <c r="H8" s="54">
        <v>66</v>
      </c>
      <c r="I8" s="54">
        <v>10.4</v>
      </c>
      <c r="J8" s="55" t="s">
        <v>218</v>
      </c>
      <c r="K8" s="72">
        <v>5.4</v>
      </c>
      <c r="L8" s="54">
        <v>650.6</v>
      </c>
      <c r="M8" s="58" t="s">
        <v>235</v>
      </c>
      <c r="N8" s="51"/>
    </row>
    <row r="9" spans="1:14" s="3" customFormat="1" ht="18" customHeight="1" x14ac:dyDescent="0.3">
      <c r="A9" s="73">
        <v>44012.447222222225</v>
      </c>
      <c r="B9" s="54">
        <v>53.8</v>
      </c>
      <c r="C9" s="44">
        <f t="shared" si="0"/>
        <v>239883.29190194907</v>
      </c>
      <c r="D9" s="54">
        <v>44.6</v>
      </c>
      <c r="E9" s="54">
        <v>57.3</v>
      </c>
      <c r="F9" s="54">
        <v>58.9</v>
      </c>
      <c r="G9" s="54">
        <v>33.1</v>
      </c>
      <c r="H9" s="54">
        <v>67</v>
      </c>
      <c r="I9" s="54">
        <v>10.4</v>
      </c>
      <c r="J9" s="55" t="s">
        <v>218</v>
      </c>
      <c r="K9" s="72">
        <v>4.4000000000000004</v>
      </c>
      <c r="L9" s="54">
        <v>650.5</v>
      </c>
      <c r="M9" s="58" t="s">
        <v>235</v>
      </c>
      <c r="N9" s="51"/>
    </row>
    <row r="10" spans="1:14" s="3" customFormat="1" ht="18" customHeight="1" x14ac:dyDescent="0.3">
      <c r="A10" s="73">
        <v>44012.457638888889</v>
      </c>
      <c r="B10" s="54">
        <v>50.8</v>
      </c>
      <c r="C10" s="44">
        <f t="shared" si="0"/>
        <v>120226.44346174144</v>
      </c>
      <c r="D10" s="54">
        <v>39.6</v>
      </c>
      <c r="E10" s="54">
        <v>55.2</v>
      </c>
      <c r="F10" s="54">
        <v>57.8</v>
      </c>
      <c r="G10" s="54">
        <v>26.6</v>
      </c>
      <c r="H10" s="54">
        <v>64</v>
      </c>
      <c r="I10" s="54">
        <v>9.5</v>
      </c>
      <c r="J10" s="55" t="s">
        <v>218</v>
      </c>
      <c r="K10" s="72">
        <v>4.4000000000000004</v>
      </c>
      <c r="L10" s="54">
        <v>650.29999999999995</v>
      </c>
      <c r="M10" s="58" t="s">
        <v>235</v>
      </c>
      <c r="N10" s="51"/>
    </row>
    <row r="11" spans="1:14" s="3" customFormat="1" ht="18" customHeight="1" x14ac:dyDescent="0.3">
      <c r="A11" s="73">
        <v>44012.468055555553</v>
      </c>
      <c r="B11" s="54">
        <v>54.2</v>
      </c>
      <c r="C11" s="44">
        <f t="shared" si="0"/>
        <v>263026.79918953904</v>
      </c>
      <c r="D11" s="54">
        <v>50.1</v>
      </c>
      <c r="E11" s="54">
        <v>56.5</v>
      </c>
      <c r="F11" s="54">
        <v>58.3</v>
      </c>
      <c r="G11" s="54">
        <v>45.6</v>
      </c>
      <c r="H11" s="54">
        <v>70</v>
      </c>
      <c r="I11" s="54">
        <v>9.9</v>
      </c>
      <c r="J11" s="55" t="s">
        <v>218</v>
      </c>
      <c r="K11" s="72">
        <v>7.1</v>
      </c>
      <c r="L11" s="54">
        <v>650.4</v>
      </c>
      <c r="M11" s="58" t="s">
        <v>235</v>
      </c>
      <c r="N11" s="51"/>
    </row>
    <row r="12" spans="1:14" s="3" customFormat="1" ht="18" customHeight="1" x14ac:dyDescent="0.3">
      <c r="A12" s="73">
        <v>44012.478472222225</v>
      </c>
      <c r="B12" s="54">
        <v>53.3</v>
      </c>
      <c r="C12" s="44">
        <f t="shared" si="0"/>
        <v>213796.20895022334</v>
      </c>
      <c r="D12" s="54">
        <v>40.299999999999997</v>
      </c>
      <c r="E12" s="54">
        <v>55.9</v>
      </c>
      <c r="F12" s="54">
        <v>57.9</v>
      </c>
      <c r="G12" s="54">
        <v>32.799999999999997</v>
      </c>
      <c r="H12" s="54">
        <v>65</v>
      </c>
      <c r="I12" s="54">
        <v>10.3</v>
      </c>
      <c r="J12" s="55" t="s">
        <v>226</v>
      </c>
      <c r="K12" s="72">
        <v>4.4000000000000004</v>
      </c>
      <c r="L12" s="54">
        <v>650.4</v>
      </c>
      <c r="M12" s="58" t="s">
        <v>235</v>
      </c>
      <c r="N12" s="51"/>
    </row>
    <row r="13" spans="1:14" s="3" customFormat="1" ht="18" customHeight="1" x14ac:dyDescent="0.3">
      <c r="A13" s="73">
        <v>44012.488888888889</v>
      </c>
      <c r="B13" s="54">
        <v>55.3</v>
      </c>
      <c r="C13" s="44">
        <f t="shared" si="0"/>
        <v>338844.15613920329</v>
      </c>
      <c r="D13" s="54">
        <v>49.9</v>
      </c>
      <c r="E13" s="54">
        <v>58.2</v>
      </c>
      <c r="F13" s="54">
        <v>60</v>
      </c>
      <c r="G13" s="54">
        <v>43.9</v>
      </c>
      <c r="H13" s="54">
        <v>67</v>
      </c>
      <c r="I13" s="54">
        <v>10.7</v>
      </c>
      <c r="J13" s="55" t="s">
        <v>218</v>
      </c>
      <c r="K13" s="72">
        <v>4.4000000000000004</v>
      </c>
      <c r="L13" s="54">
        <v>650.1</v>
      </c>
      <c r="M13" s="58" t="s">
        <v>235</v>
      </c>
      <c r="N13" s="51"/>
    </row>
    <row r="14" spans="1:14" s="3" customFormat="1" ht="18" customHeight="1" x14ac:dyDescent="0.3">
      <c r="A14" s="73">
        <v>44012.499305555553</v>
      </c>
      <c r="B14" s="54">
        <v>56.3</v>
      </c>
      <c r="C14" s="44">
        <f t="shared" si="0"/>
        <v>426579.51880159322</v>
      </c>
      <c r="D14" s="54">
        <v>52.5</v>
      </c>
      <c r="E14" s="54">
        <v>58.8</v>
      </c>
      <c r="F14" s="54">
        <v>60.7</v>
      </c>
      <c r="G14" s="54">
        <v>47.5</v>
      </c>
      <c r="H14" s="54">
        <v>65</v>
      </c>
      <c r="I14" s="54">
        <v>10.4</v>
      </c>
      <c r="J14" s="55" t="s">
        <v>218</v>
      </c>
      <c r="K14" s="72">
        <v>6.5</v>
      </c>
      <c r="L14" s="54">
        <v>650.20000000000005</v>
      </c>
      <c r="M14" s="58" t="s">
        <v>235</v>
      </c>
      <c r="N14" s="51"/>
    </row>
    <row r="15" spans="1:14" s="3" customFormat="1" ht="18" customHeight="1" x14ac:dyDescent="0.3">
      <c r="A15" s="73">
        <v>44012.509722222225</v>
      </c>
      <c r="B15" s="54">
        <v>50.4</v>
      </c>
      <c r="C15" s="44">
        <f t="shared" si="0"/>
        <v>109647.81961431868</v>
      </c>
      <c r="D15" s="54">
        <v>43.8</v>
      </c>
      <c r="E15" s="54">
        <v>54.1</v>
      </c>
      <c r="F15" s="54">
        <v>56</v>
      </c>
      <c r="G15" s="54">
        <v>41.6</v>
      </c>
      <c r="H15" s="54">
        <v>64</v>
      </c>
      <c r="I15" s="54">
        <v>10.5</v>
      </c>
      <c r="J15" s="55" t="s">
        <v>226</v>
      </c>
      <c r="K15" s="72">
        <v>5.4</v>
      </c>
      <c r="L15" s="54">
        <v>650.1</v>
      </c>
      <c r="M15" s="58" t="s">
        <v>235</v>
      </c>
      <c r="N15" s="51"/>
    </row>
    <row r="16" spans="1:14" s="3" customFormat="1" ht="18" customHeight="1" x14ac:dyDescent="0.3">
      <c r="A16" s="73">
        <v>44012.520138888889</v>
      </c>
      <c r="B16" s="54">
        <v>52.1</v>
      </c>
      <c r="C16" s="44">
        <f>POWER(10,0.1*B16)</f>
        <v>162181.00973589357</v>
      </c>
      <c r="D16" s="54">
        <v>29.8</v>
      </c>
      <c r="E16" s="54">
        <v>58.1</v>
      </c>
      <c r="F16" s="54">
        <v>59.3</v>
      </c>
      <c r="G16" s="54">
        <v>26.1</v>
      </c>
      <c r="H16" s="54">
        <v>69</v>
      </c>
      <c r="I16" s="54">
        <v>10</v>
      </c>
      <c r="J16" s="55" t="s">
        <v>226</v>
      </c>
      <c r="K16" s="72">
        <v>6.5</v>
      </c>
      <c r="L16" s="54">
        <v>649.9</v>
      </c>
      <c r="M16" s="58" t="s">
        <v>235</v>
      </c>
      <c r="N16" s="51"/>
    </row>
    <row r="17" spans="1:14" s="3" customFormat="1" ht="18" customHeight="1" x14ac:dyDescent="0.3">
      <c r="A17" s="73">
        <v>44012.530555555553</v>
      </c>
      <c r="B17" s="54">
        <v>50.8</v>
      </c>
      <c r="C17" s="44">
        <f>POWER(10,0.1*B17)</f>
        <v>120226.44346174144</v>
      </c>
      <c r="D17" s="54">
        <v>39.1</v>
      </c>
      <c r="E17" s="54">
        <v>54.8</v>
      </c>
      <c r="F17" s="54">
        <v>56.9</v>
      </c>
      <c r="G17" s="54">
        <v>33.9</v>
      </c>
      <c r="H17" s="54">
        <v>66</v>
      </c>
      <c r="I17" s="54">
        <v>9.9</v>
      </c>
      <c r="J17" s="55" t="s">
        <v>218</v>
      </c>
      <c r="K17" s="72">
        <v>4.8</v>
      </c>
      <c r="L17" s="54">
        <v>649.70000000000005</v>
      </c>
      <c r="M17" s="58" t="s">
        <v>235</v>
      </c>
      <c r="N17" s="51"/>
    </row>
    <row r="18" spans="1:14" s="3" customFormat="1" ht="18" customHeight="1" x14ac:dyDescent="0.3">
      <c r="A18" s="73">
        <v>44012.540972222225</v>
      </c>
      <c r="B18" s="54">
        <v>55.5</v>
      </c>
      <c r="C18" s="44">
        <f t="shared" si="0"/>
        <v>354813.38923357619</v>
      </c>
      <c r="D18" s="54">
        <v>50.7</v>
      </c>
      <c r="E18" s="54">
        <v>58.1</v>
      </c>
      <c r="F18" s="54">
        <v>59.3</v>
      </c>
      <c r="G18" s="54">
        <v>41.8</v>
      </c>
      <c r="H18" s="54">
        <v>70</v>
      </c>
      <c r="I18" s="54">
        <v>9.5</v>
      </c>
      <c r="J18" s="55" t="s">
        <v>226</v>
      </c>
      <c r="K18" s="72">
        <v>4.0999999999999996</v>
      </c>
      <c r="L18" s="54">
        <v>649.79999999999995</v>
      </c>
      <c r="M18" s="58" t="s">
        <v>235</v>
      </c>
      <c r="N18" s="51"/>
    </row>
    <row r="19" spans="1:14" s="3" customFormat="1" ht="18" customHeight="1" x14ac:dyDescent="0.3">
      <c r="A19" s="73">
        <v>44012.551388888889</v>
      </c>
      <c r="B19" s="54">
        <v>42.4</v>
      </c>
      <c r="C19" s="44">
        <f t="shared" si="0"/>
        <v>17378.008287493791</v>
      </c>
      <c r="D19" s="54">
        <v>30.8</v>
      </c>
      <c r="E19" s="54">
        <v>46.4</v>
      </c>
      <c r="F19" s="54">
        <v>50.4</v>
      </c>
      <c r="G19" s="54">
        <v>27.9</v>
      </c>
      <c r="H19" s="54">
        <v>71</v>
      </c>
      <c r="I19" s="54">
        <v>10.4</v>
      </c>
      <c r="J19" s="55" t="s">
        <v>226</v>
      </c>
      <c r="K19" s="72">
        <v>4.4000000000000004</v>
      </c>
      <c r="L19" s="54">
        <v>649.70000000000005</v>
      </c>
      <c r="M19" s="58" t="s">
        <v>235</v>
      </c>
      <c r="N19" s="51"/>
    </row>
    <row r="20" spans="1:14" s="3" customFormat="1" ht="18" customHeight="1" x14ac:dyDescent="0.3">
      <c r="A20" s="73">
        <v>44012.561805555553</v>
      </c>
      <c r="B20" s="54">
        <v>49.49</v>
      </c>
      <c r="C20" s="44">
        <f t="shared" si="0"/>
        <v>88920.111785795161</v>
      </c>
      <c r="D20" s="54">
        <v>30.1</v>
      </c>
      <c r="E20" s="54">
        <v>54.1</v>
      </c>
      <c r="F20" s="54">
        <v>57.2</v>
      </c>
      <c r="G20" s="54">
        <v>24.5</v>
      </c>
      <c r="H20" s="54">
        <v>70</v>
      </c>
      <c r="I20" s="54">
        <v>11</v>
      </c>
      <c r="J20" s="55" t="s">
        <v>218</v>
      </c>
      <c r="K20" s="72">
        <v>4.4000000000000004</v>
      </c>
      <c r="L20" s="54">
        <v>649.20000000000005</v>
      </c>
      <c r="M20" s="58" t="s">
        <v>235</v>
      </c>
      <c r="N20" s="51"/>
    </row>
    <row r="21" spans="1:14" s="3" customFormat="1" ht="18" customHeight="1" x14ac:dyDescent="0.3">
      <c r="A21" s="73">
        <v>44012.572222222225</v>
      </c>
      <c r="B21" s="54">
        <v>46.9</v>
      </c>
      <c r="C21" s="44">
        <f t="shared" si="0"/>
        <v>48977.881936844686</v>
      </c>
      <c r="D21" s="54">
        <v>34.1</v>
      </c>
      <c r="E21" s="54">
        <v>52.4</v>
      </c>
      <c r="F21" s="54">
        <v>55.9</v>
      </c>
      <c r="G21" s="54">
        <v>30.3</v>
      </c>
      <c r="H21" s="54">
        <v>66</v>
      </c>
      <c r="I21" s="54">
        <v>10.6</v>
      </c>
      <c r="J21" s="55" t="s">
        <v>218</v>
      </c>
      <c r="K21" s="72">
        <v>4.4000000000000004</v>
      </c>
      <c r="L21" s="54">
        <v>649</v>
      </c>
      <c r="M21" s="58" t="s">
        <v>235</v>
      </c>
      <c r="N21" s="51"/>
    </row>
    <row r="22" spans="1:14" s="3" customFormat="1" ht="18" customHeight="1" x14ac:dyDescent="0.3">
      <c r="A22" s="73">
        <v>44012.582638888889</v>
      </c>
      <c r="B22" s="54">
        <v>49.1</v>
      </c>
      <c r="C22" s="44">
        <f t="shared" si="0"/>
        <v>81283.051616410012</v>
      </c>
      <c r="D22" s="54">
        <v>42.6</v>
      </c>
      <c r="E22" s="54">
        <v>52.6</v>
      </c>
      <c r="F22" s="54">
        <v>55.6</v>
      </c>
      <c r="G22" s="54">
        <v>40</v>
      </c>
      <c r="H22" s="54">
        <v>64</v>
      </c>
      <c r="I22" s="54">
        <v>10.4</v>
      </c>
      <c r="J22" s="55" t="s">
        <v>218</v>
      </c>
      <c r="K22" s="72">
        <v>4.0999999999999996</v>
      </c>
      <c r="L22" s="54">
        <v>648.79999999999995</v>
      </c>
      <c r="M22" s="58" t="s">
        <v>235</v>
      </c>
      <c r="N22" s="51"/>
    </row>
    <row r="23" spans="1:14" s="3" customFormat="1" ht="18" customHeight="1" x14ac:dyDescent="0.3">
      <c r="A23" s="73">
        <v>44012.593055555553</v>
      </c>
      <c r="B23" s="54">
        <v>53.3</v>
      </c>
      <c r="C23" s="44">
        <f t="shared" si="0"/>
        <v>213796.20895022334</v>
      </c>
      <c r="D23" s="54">
        <v>49.3</v>
      </c>
      <c r="E23" s="54">
        <v>55.6</v>
      </c>
      <c r="F23" s="54">
        <v>58.3</v>
      </c>
      <c r="G23" s="54">
        <v>46.6</v>
      </c>
      <c r="H23" s="54">
        <v>68</v>
      </c>
      <c r="I23" s="54">
        <v>10.7</v>
      </c>
      <c r="J23" s="55" t="s">
        <v>218</v>
      </c>
      <c r="K23" s="72">
        <v>5.0999999999999996</v>
      </c>
      <c r="L23" s="54">
        <v>648.79999999999995</v>
      </c>
      <c r="M23" s="58" t="s">
        <v>235</v>
      </c>
      <c r="N23" s="51"/>
    </row>
    <row r="24" spans="1:14" s="3" customFormat="1" ht="18" customHeight="1" x14ac:dyDescent="0.3">
      <c r="A24" s="73">
        <v>44012.603472222225</v>
      </c>
      <c r="B24" s="54">
        <v>53.7</v>
      </c>
      <c r="C24" s="44">
        <f>POWER(10,0.1*B24)</f>
        <v>234422.8815319931</v>
      </c>
      <c r="D24" s="54">
        <v>48.7</v>
      </c>
      <c r="E24" s="54">
        <v>56.1</v>
      </c>
      <c r="F24" s="54">
        <v>57.7</v>
      </c>
      <c r="G24" s="54">
        <v>42.5</v>
      </c>
      <c r="H24" s="54">
        <v>63</v>
      </c>
      <c r="I24" s="54">
        <v>10.7</v>
      </c>
      <c r="J24" s="55" t="s">
        <v>218</v>
      </c>
      <c r="K24" s="72">
        <v>4.4000000000000004</v>
      </c>
      <c r="L24" s="54">
        <v>648.5</v>
      </c>
      <c r="M24" s="58" t="s">
        <v>235</v>
      </c>
      <c r="N24" s="51"/>
    </row>
    <row r="25" spans="1:14" s="3" customFormat="1" ht="18" customHeight="1" x14ac:dyDescent="0.3">
      <c r="A25" s="73">
        <v>44012.613888888889</v>
      </c>
      <c r="B25" s="54">
        <v>52.9</v>
      </c>
      <c r="C25" s="44">
        <f>POWER(10,0.1*B25)</f>
        <v>194984.45997580473</v>
      </c>
      <c r="D25" s="54">
        <v>47.1</v>
      </c>
      <c r="E25" s="54">
        <v>55.5</v>
      </c>
      <c r="F25" s="54">
        <v>59.3</v>
      </c>
      <c r="G25" s="54">
        <v>41.9</v>
      </c>
      <c r="H25" s="54">
        <v>65</v>
      </c>
      <c r="I25" s="54">
        <v>11.7</v>
      </c>
      <c r="J25" s="55" t="s">
        <v>218</v>
      </c>
      <c r="K25" s="72">
        <v>5.4</v>
      </c>
      <c r="L25" s="54">
        <v>648.5</v>
      </c>
      <c r="M25" s="58" t="s">
        <v>235</v>
      </c>
      <c r="N25" s="51"/>
    </row>
    <row r="26" spans="1:14" s="3" customFormat="1" ht="18" customHeight="1" x14ac:dyDescent="0.3">
      <c r="A26" s="73">
        <v>44012.624305555553</v>
      </c>
      <c r="B26" s="54">
        <v>52.6</v>
      </c>
      <c r="C26" s="44">
        <f t="shared" si="0"/>
        <v>181970.08586099889</v>
      </c>
      <c r="D26" s="54">
        <v>45.4</v>
      </c>
      <c r="E26" s="54">
        <v>56.9</v>
      </c>
      <c r="F26" s="54">
        <v>60.6</v>
      </c>
      <c r="G26" s="54">
        <v>42.3</v>
      </c>
      <c r="H26" s="54">
        <v>68</v>
      </c>
      <c r="I26" s="54">
        <v>10.199999999999999</v>
      </c>
      <c r="J26" s="55" t="s">
        <v>226</v>
      </c>
      <c r="K26" s="72">
        <v>4.0999999999999996</v>
      </c>
      <c r="L26" s="54">
        <v>648.20000000000005</v>
      </c>
      <c r="M26" s="58" t="s">
        <v>235</v>
      </c>
      <c r="N26" s="51"/>
    </row>
    <row r="27" spans="1:14" s="3" customFormat="1" ht="18" customHeight="1" x14ac:dyDescent="0.3">
      <c r="A27" s="73">
        <v>44012.634722222225</v>
      </c>
      <c r="B27" s="54">
        <v>51.7</v>
      </c>
      <c r="C27" s="44">
        <f t="shared" si="0"/>
        <v>147910.83881682105</v>
      </c>
      <c r="D27" s="54">
        <v>43.4</v>
      </c>
      <c r="E27" s="54">
        <v>55.8</v>
      </c>
      <c r="F27" s="54">
        <v>57.9</v>
      </c>
      <c r="G27" s="54">
        <v>38.6</v>
      </c>
      <c r="H27" s="54">
        <v>65</v>
      </c>
      <c r="I27" s="54">
        <v>10.4</v>
      </c>
      <c r="J27" s="55" t="s">
        <v>226</v>
      </c>
      <c r="K27" s="72">
        <v>5.8</v>
      </c>
      <c r="L27" s="54">
        <v>648.20000000000005</v>
      </c>
      <c r="M27" s="58" t="s">
        <v>235</v>
      </c>
      <c r="N27" s="51"/>
    </row>
    <row r="28" spans="1:14" s="3" customFormat="1" ht="18" customHeight="1" x14ac:dyDescent="0.3">
      <c r="A28" s="73">
        <v>44012.645138888889</v>
      </c>
      <c r="B28" s="54">
        <v>55.3</v>
      </c>
      <c r="C28" s="44">
        <f t="shared" si="0"/>
        <v>338844.15613920329</v>
      </c>
      <c r="D28" s="54">
        <v>48.9</v>
      </c>
      <c r="E28" s="54">
        <v>57.8</v>
      </c>
      <c r="F28" s="54">
        <v>59.3</v>
      </c>
      <c r="G28" s="54">
        <v>45.4</v>
      </c>
      <c r="H28" s="54">
        <v>63</v>
      </c>
      <c r="I28" s="54">
        <v>11.6</v>
      </c>
      <c r="J28" s="55" t="s">
        <v>226</v>
      </c>
      <c r="K28" s="72">
        <v>4.4000000000000004</v>
      </c>
      <c r="L28" s="54">
        <v>648</v>
      </c>
      <c r="M28" s="58" t="s">
        <v>235</v>
      </c>
      <c r="N28" s="51"/>
    </row>
    <row r="29" spans="1:14" s="3" customFormat="1" ht="18" customHeight="1" x14ac:dyDescent="0.3">
      <c r="A29" s="73">
        <v>44012.655555555553</v>
      </c>
      <c r="B29" s="54">
        <v>52</v>
      </c>
      <c r="C29" s="44">
        <f t="shared" si="0"/>
        <v>158489.31924611164</v>
      </c>
      <c r="D29" s="54">
        <v>44.2</v>
      </c>
      <c r="E29" s="54">
        <v>55.6</v>
      </c>
      <c r="F29" s="54">
        <v>58.1</v>
      </c>
      <c r="G29" s="54">
        <v>39.299999999999997</v>
      </c>
      <c r="H29" s="54">
        <v>64</v>
      </c>
      <c r="I29" s="54">
        <v>10.8</v>
      </c>
      <c r="J29" s="55" t="s">
        <v>217</v>
      </c>
      <c r="K29" s="72">
        <v>4.0999999999999996</v>
      </c>
      <c r="L29" s="54">
        <v>647.9</v>
      </c>
      <c r="M29" s="58" t="s">
        <v>235</v>
      </c>
      <c r="N29" s="51"/>
    </row>
    <row r="30" spans="1:14" s="3" customFormat="1" ht="18" customHeight="1" x14ac:dyDescent="0.3">
      <c r="A30" s="73">
        <v>44012.665972222225</v>
      </c>
      <c r="B30" s="54">
        <v>51.8</v>
      </c>
      <c r="C30" s="44">
        <f t="shared" si="0"/>
        <v>151356.12484362084</v>
      </c>
      <c r="D30" s="54">
        <v>42.6</v>
      </c>
      <c r="E30" s="54">
        <v>54.3</v>
      </c>
      <c r="F30" s="54">
        <v>55.8</v>
      </c>
      <c r="G30" s="54">
        <v>37.799999999999997</v>
      </c>
      <c r="H30" s="54">
        <v>72</v>
      </c>
      <c r="I30" s="54">
        <v>10.1</v>
      </c>
      <c r="J30" s="55" t="s">
        <v>217</v>
      </c>
      <c r="K30" s="72">
        <v>3.7</v>
      </c>
      <c r="L30" s="54">
        <v>648.1</v>
      </c>
      <c r="M30" s="58" t="s">
        <v>235</v>
      </c>
      <c r="N30" s="51"/>
    </row>
    <row r="31" spans="1:14" s="3" customFormat="1" ht="18" customHeight="1" x14ac:dyDescent="0.3">
      <c r="A31" s="73">
        <v>44012.676388888889</v>
      </c>
      <c r="B31" s="54">
        <v>51.8</v>
      </c>
      <c r="C31" s="44">
        <f t="shared" si="0"/>
        <v>151356.12484362084</v>
      </c>
      <c r="D31" s="54">
        <v>43.6</v>
      </c>
      <c r="E31" s="54">
        <v>54.1</v>
      </c>
      <c r="F31" s="54">
        <v>58.6</v>
      </c>
      <c r="G31" s="54">
        <v>39.4</v>
      </c>
      <c r="H31" s="54">
        <v>72</v>
      </c>
      <c r="I31" s="54">
        <v>9.8000000000000007</v>
      </c>
      <c r="J31" s="55" t="s">
        <v>218</v>
      </c>
      <c r="K31" s="72">
        <v>4.4000000000000004</v>
      </c>
      <c r="L31" s="54">
        <v>647.79999999999995</v>
      </c>
      <c r="M31" s="58" t="s">
        <v>235</v>
      </c>
      <c r="N31" s="51"/>
    </row>
    <row r="32" spans="1:14" s="3" customFormat="1" ht="18" customHeight="1" x14ac:dyDescent="0.3">
      <c r="A32" s="73">
        <v>44012.686805555553</v>
      </c>
      <c r="B32" s="54">
        <v>47.9</v>
      </c>
      <c r="C32" s="44">
        <f t="shared" si="0"/>
        <v>61659.500186148245</v>
      </c>
      <c r="D32" s="54">
        <v>42.4</v>
      </c>
      <c r="E32" s="54">
        <v>51.3</v>
      </c>
      <c r="F32" s="54">
        <v>53.6</v>
      </c>
      <c r="G32" s="54">
        <v>40.1</v>
      </c>
      <c r="H32" s="54">
        <v>72</v>
      </c>
      <c r="I32" s="54">
        <v>9</v>
      </c>
      <c r="J32" s="55" t="s">
        <v>218</v>
      </c>
      <c r="K32" s="72">
        <v>4.4000000000000004</v>
      </c>
      <c r="L32" s="54">
        <v>648</v>
      </c>
      <c r="M32" s="58" t="s">
        <v>235</v>
      </c>
      <c r="N32" s="51"/>
    </row>
    <row r="33" spans="1:14" s="3" customFormat="1" ht="18" customHeight="1" x14ac:dyDescent="0.3">
      <c r="A33" s="73">
        <v>44012.697222222225</v>
      </c>
      <c r="B33" s="54">
        <v>42.6</v>
      </c>
      <c r="C33" s="44">
        <f t="shared" si="0"/>
        <v>18197.00858609987</v>
      </c>
      <c r="D33" s="54">
        <v>33.200000000000003</v>
      </c>
      <c r="E33" s="54">
        <v>45.7</v>
      </c>
      <c r="F33" s="54">
        <v>50.7</v>
      </c>
      <c r="G33" s="54">
        <v>29.1</v>
      </c>
      <c r="H33" s="54">
        <v>70</v>
      </c>
      <c r="I33" s="54">
        <v>9.8000000000000007</v>
      </c>
      <c r="J33" s="55" t="s">
        <v>260</v>
      </c>
      <c r="K33" s="72">
        <v>4.8</v>
      </c>
      <c r="L33" s="54">
        <v>648.1</v>
      </c>
      <c r="M33" s="58" t="s">
        <v>235</v>
      </c>
      <c r="N33" s="51"/>
    </row>
    <row r="34" spans="1:14" s="3" customFormat="1" ht="18" customHeight="1" x14ac:dyDescent="0.3">
      <c r="A34" s="73">
        <v>44012.707638888889</v>
      </c>
      <c r="B34" s="54">
        <v>43.6</v>
      </c>
      <c r="C34" s="44">
        <f t="shared" si="0"/>
        <v>22908.676527677751</v>
      </c>
      <c r="D34" s="54">
        <v>34.1</v>
      </c>
      <c r="E34" s="54">
        <v>46.7</v>
      </c>
      <c r="F34" s="54">
        <v>53.5</v>
      </c>
      <c r="G34" s="54">
        <v>30</v>
      </c>
      <c r="H34" s="54">
        <v>70</v>
      </c>
      <c r="I34" s="54">
        <v>9.3000000000000007</v>
      </c>
      <c r="J34" s="55" t="s">
        <v>217</v>
      </c>
      <c r="K34" s="72">
        <v>4.4000000000000004</v>
      </c>
      <c r="L34" s="54">
        <v>647.9</v>
      </c>
      <c r="M34" s="58" t="s">
        <v>235</v>
      </c>
      <c r="N34" s="51"/>
    </row>
    <row r="35" spans="1:14" s="3" customFormat="1" ht="18" customHeight="1" x14ac:dyDescent="0.3">
      <c r="A35" s="73">
        <v>44012.718055555553</v>
      </c>
      <c r="B35" s="54">
        <v>42.8</v>
      </c>
      <c r="C35" s="44">
        <f t="shared" ref="C35:C58" si="1">POWER(10,0.1*B35)</f>
        <v>19054.607179632505</v>
      </c>
      <c r="D35" s="54">
        <v>35.299999999999997</v>
      </c>
      <c r="E35" s="54">
        <v>45.6</v>
      </c>
      <c r="F35" s="54">
        <v>51.3</v>
      </c>
      <c r="G35" s="54">
        <v>29.7</v>
      </c>
      <c r="H35" s="54">
        <v>70</v>
      </c>
      <c r="I35" s="54">
        <v>9.9</v>
      </c>
      <c r="J35" s="55" t="s">
        <v>226</v>
      </c>
      <c r="K35" s="72">
        <v>3.4</v>
      </c>
      <c r="L35" s="54">
        <v>647.70000000000005</v>
      </c>
      <c r="M35" s="58" t="s">
        <v>235</v>
      </c>
      <c r="N35" s="51"/>
    </row>
    <row r="36" spans="1:14" s="3" customFormat="1" ht="18" customHeight="1" x14ac:dyDescent="0.3">
      <c r="A36" s="73">
        <v>44012.728472222225</v>
      </c>
      <c r="B36" s="54">
        <v>48</v>
      </c>
      <c r="C36" s="44">
        <f t="shared" si="1"/>
        <v>63095.734448019459</v>
      </c>
      <c r="D36" s="54">
        <v>40</v>
      </c>
      <c r="E36" s="54">
        <v>51.9</v>
      </c>
      <c r="F36" s="54">
        <v>53.2</v>
      </c>
      <c r="G36" s="54">
        <v>34.6</v>
      </c>
      <c r="H36" s="54">
        <v>74</v>
      </c>
      <c r="I36" s="54">
        <v>8.8000000000000007</v>
      </c>
      <c r="J36" s="55" t="s">
        <v>261</v>
      </c>
      <c r="K36" s="72">
        <v>4.4000000000000004</v>
      </c>
      <c r="L36" s="54">
        <v>648.1</v>
      </c>
      <c r="M36" s="58" t="s">
        <v>235</v>
      </c>
      <c r="N36" s="51"/>
    </row>
    <row r="37" spans="1:14" s="3" customFormat="1" ht="18" customHeight="1" x14ac:dyDescent="0.3">
      <c r="A37" s="73">
        <v>44012.738888888889</v>
      </c>
      <c r="B37" s="54">
        <v>38.799999999999997</v>
      </c>
      <c r="C37" s="44">
        <f t="shared" si="1"/>
        <v>7585.7757502918394</v>
      </c>
      <c r="D37" s="54">
        <v>29.4</v>
      </c>
      <c r="E37" s="54">
        <v>43.2</v>
      </c>
      <c r="F37" s="54">
        <v>47.4</v>
      </c>
      <c r="G37" s="54">
        <v>24.4</v>
      </c>
      <c r="H37" s="54">
        <v>76</v>
      </c>
      <c r="I37" s="54">
        <v>7.8</v>
      </c>
      <c r="J37" s="55" t="s">
        <v>218</v>
      </c>
      <c r="K37" s="72">
        <v>3.4</v>
      </c>
      <c r="L37" s="54">
        <v>648.20000000000005</v>
      </c>
      <c r="M37" s="58" t="s">
        <v>235</v>
      </c>
      <c r="N37" s="51"/>
    </row>
    <row r="38" spans="1:14" s="3" customFormat="1" ht="18" customHeight="1" x14ac:dyDescent="0.3">
      <c r="A38" s="73">
        <v>44012.749305555553</v>
      </c>
      <c r="B38" s="54">
        <v>40.4</v>
      </c>
      <c r="C38" s="44">
        <f t="shared" si="1"/>
        <v>10964.781961431856</v>
      </c>
      <c r="D38" s="54">
        <v>32.1</v>
      </c>
      <c r="E38" s="54">
        <v>44.4</v>
      </c>
      <c r="F38" s="54">
        <v>50.1</v>
      </c>
      <c r="G38" s="54">
        <v>27.1</v>
      </c>
      <c r="H38" s="54">
        <v>77</v>
      </c>
      <c r="I38" s="54">
        <v>7.5</v>
      </c>
      <c r="J38" s="55" t="s">
        <v>218</v>
      </c>
      <c r="K38" s="72">
        <v>2.4</v>
      </c>
      <c r="L38" s="54">
        <v>648.20000000000005</v>
      </c>
      <c r="M38" s="58" t="s">
        <v>235</v>
      </c>
      <c r="N38" s="51"/>
    </row>
    <row r="39" spans="1:14" s="3" customFormat="1" ht="18" customHeight="1" x14ac:dyDescent="0.3">
      <c r="A39" s="73">
        <v>44012.759722222225</v>
      </c>
      <c r="B39" s="54">
        <v>34.4</v>
      </c>
      <c r="C39" s="44">
        <f t="shared" si="1"/>
        <v>2754.228703338169</v>
      </c>
      <c r="D39" s="54">
        <v>25.5</v>
      </c>
      <c r="E39" s="54">
        <v>39.200000000000003</v>
      </c>
      <c r="F39" s="54">
        <v>42.1</v>
      </c>
      <c r="G39" s="54">
        <v>21.4</v>
      </c>
      <c r="H39" s="54">
        <v>80</v>
      </c>
      <c r="I39" s="54">
        <v>7.6</v>
      </c>
      <c r="J39" s="55" t="s">
        <v>226</v>
      </c>
      <c r="K39" s="72">
        <v>2.7</v>
      </c>
      <c r="L39" s="54">
        <v>648.1</v>
      </c>
      <c r="M39" s="58" t="s">
        <v>235</v>
      </c>
      <c r="N39" s="51"/>
    </row>
    <row r="40" spans="1:14" s="3" customFormat="1" ht="18" customHeight="1" x14ac:dyDescent="0.3">
      <c r="A40" s="73">
        <v>44012.770138888889</v>
      </c>
      <c r="B40" s="54">
        <v>16.3</v>
      </c>
      <c r="C40" s="44">
        <f t="shared" si="1"/>
        <v>42.657951880159281</v>
      </c>
      <c r="D40" s="54">
        <v>15.7</v>
      </c>
      <c r="E40" s="54">
        <v>16.899999999999999</v>
      </c>
      <c r="F40" s="54">
        <v>19.7</v>
      </c>
      <c r="G40" s="54">
        <v>15.5</v>
      </c>
      <c r="H40" s="54">
        <v>86</v>
      </c>
      <c r="I40" s="54">
        <v>7.4</v>
      </c>
      <c r="J40" s="55" t="s">
        <v>218</v>
      </c>
      <c r="K40" s="72">
        <v>1.4</v>
      </c>
      <c r="L40" s="54">
        <v>648.4</v>
      </c>
      <c r="M40" s="58" t="s">
        <v>235</v>
      </c>
      <c r="N40" s="51"/>
    </row>
    <row r="41" spans="1:14" s="3" customFormat="1" ht="18" customHeight="1" x14ac:dyDescent="0.3">
      <c r="A41" s="73">
        <v>44012.780555555553</v>
      </c>
      <c r="B41" s="54">
        <v>33.799999999999997</v>
      </c>
      <c r="C41" s="44">
        <f t="shared" si="1"/>
        <v>2398.8329190194918</v>
      </c>
      <c r="D41" s="54">
        <v>18.2</v>
      </c>
      <c r="E41" s="54">
        <v>37.799999999999997</v>
      </c>
      <c r="F41" s="54">
        <v>39.6</v>
      </c>
      <c r="G41" s="54">
        <v>16.600000000000001</v>
      </c>
      <c r="H41" s="54">
        <v>88</v>
      </c>
      <c r="I41" s="54">
        <v>7</v>
      </c>
      <c r="J41" s="55" t="s">
        <v>218</v>
      </c>
      <c r="K41" s="72">
        <v>0.7</v>
      </c>
      <c r="L41" s="54">
        <v>648.70000000000005</v>
      </c>
      <c r="M41" s="58" t="s">
        <v>235</v>
      </c>
      <c r="N41" s="51"/>
    </row>
    <row r="42" spans="1:14" s="3" customFormat="1" ht="18" customHeight="1" x14ac:dyDescent="0.3">
      <c r="A42" s="73">
        <v>44012.790972222225</v>
      </c>
      <c r="B42" s="54">
        <v>44.2</v>
      </c>
      <c r="C42" s="44">
        <f t="shared" si="1"/>
        <v>26302.679918953876</v>
      </c>
      <c r="D42" s="54">
        <v>37.9</v>
      </c>
      <c r="E42" s="54">
        <v>47.8</v>
      </c>
      <c r="F42" s="54">
        <v>50.6</v>
      </c>
      <c r="G42" s="54">
        <v>33.4</v>
      </c>
      <c r="H42" s="54">
        <v>92</v>
      </c>
      <c r="I42" s="54">
        <v>7.1</v>
      </c>
      <c r="J42" s="55" t="s">
        <v>217</v>
      </c>
      <c r="K42" s="72">
        <v>3.1</v>
      </c>
      <c r="L42" s="54">
        <v>648.9</v>
      </c>
      <c r="M42" s="58" t="s">
        <v>235</v>
      </c>
      <c r="N42" s="51"/>
    </row>
    <row r="43" spans="1:14" s="3" customFormat="1" ht="18" customHeight="1" x14ac:dyDescent="0.3">
      <c r="A43" s="73">
        <v>44012.801388888889</v>
      </c>
      <c r="B43" s="54">
        <v>32.200000000000003</v>
      </c>
      <c r="C43" s="44">
        <f t="shared" si="1"/>
        <v>1659.5869074375642</v>
      </c>
      <c r="D43" s="54">
        <v>23.3</v>
      </c>
      <c r="E43" s="54">
        <v>37.1</v>
      </c>
      <c r="F43" s="54">
        <v>40.9</v>
      </c>
      <c r="G43" s="54">
        <v>20.7</v>
      </c>
      <c r="H43" s="54">
        <v>96</v>
      </c>
      <c r="I43" s="54">
        <v>6.8</v>
      </c>
      <c r="J43" s="55" t="s">
        <v>218</v>
      </c>
      <c r="K43" s="72">
        <v>3.4</v>
      </c>
      <c r="L43" s="54">
        <v>649.1</v>
      </c>
      <c r="M43" s="58" t="s">
        <v>235</v>
      </c>
      <c r="N43" s="51"/>
    </row>
    <row r="44" spans="1:14" s="3" customFormat="1" ht="18" customHeight="1" x14ac:dyDescent="0.3">
      <c r="A44" s="73">
        <v>44012.811805555553</v>
      </c>
      <c r="B44" s="54">
        <v>43.4</v>
      </c>
      <c r="C44" s="44">
        <f t="shared" si="1"/>
        <v>21877.61623949555</v>
      </c>
      <c r="D44" s="54">
        <v>38.1</v>
      </c>
      <c r="E44" s="54">
        <v>46.1</v>
      </c>
      <c r="F44" s="54">
        <v>48.7</v>
      </c>
      <c r="G44" s="54">
        <v>33.4</v>
      </c>
      <c r="H44" s="54">
        <v>98</v>
      </c>
      <c r="I44" s="54">
        <v>6.6</v>
      </c>
      <c r="J44" s="55" t="s">
        <v>217</v>
      </c>
      <c r="K44" s="72">
        <v>3.4</v>
      </c>
      <c r="L44" s="54">
        <v>649.29999999999995</v>
      </c>
      <c r="M44" s="58" t="s">
        <v>235</v>
      </c>
      <c r="N44" s="51"/>
    </row>
    <row r="45" spans="1:14" ht="30" x14ac:dyDescent="0.25">
      <c r="A45" s="73">
        <v>44012.822222222225</v>
      </c>
      <c r="B45" s="54">
        <v>32.9</v>
      </c>
      <c r="C45" s="44">
        <f t="shared" si="1"/>
        <v>1949.8445997580463</v>
      </c>
      <c r="D45" s="54">
        <v>23</v>
      </c>
      <c r="E45" s="54">
        <v>38.4</v>
      </c>
      <c r="F45" s="54">
        <v>40.6</v>
      </c>
      <c r="G45" s="54">
        <v>21</v>
      </c>
      <c r="H45" s="54">
        <v>99</v>
      </c>
      <c r="I45" s="54">
        <v>6.5</v>
      </c>
      <c r="J45" s="55" t="s">
        <v>218</v>
      </c>
      <c r="K45" s="72">
        <v>2.4</v>
      </c>
      <c r="L45" s="54">
        <v>649.29999999999995</v>
      </c>
      <c r="M45" s="58" t="s">
        <v>235</v>
      </c>
    </row>
    <row r="46" spans="1:14" ht="30" x14ac:dyDescent="0.25">
      <c r="A46" s="73">
        <v>44012.832638888889</v>
      </c>
      <c r="B46" s="54">
        <v>42.9</v>
      </c>
      <c r="C46" s="44">
        <f t="shared" si="1"/>
        <v>19498.445997580486</v>
      </c>
      <c r="D46" s="54">
        <v>34.799999999999997</v>
      </c>
      <c r="E46" s="54">
        <v>45.5</v>
      </c>
      <c r="F46" s="54">
        <v>52.7</v>
      </c>
      <c r="G46" s="54">
        <v>30.6</v>
      </c>
      <c r="H46" s="54">
        <v>99</v>
      </c>
      <c r="I46" s="54">
        <v>6.2</v>
      </c>
      <c r="J46" s="55" t="s">
        <v>218</v>
      </c>
      <c r="K46" s="72">
        <v>2</v>
      </c>
      <c r="L46" s="54">
        <v>649.1</v>
      </c>
      <c r="M46" s="58" t="s">
        <v>235</v>
      </c>
    </row>
    <row r="47" spans="1:14" ht="30" x14ac:dyDescent="0.25">
      <c r="A47" s="73">
        <v>44012.843055555553</v>
      </c>
      <c r="B47" s="54">
        <v>41.8</v>
      </c>
      <c r="C47" s="44">
        <f t="shared" si="1"/>
        <v>15135.612484362096</v>
      </c>
      <c r="D47" s="54">
        <v>34.700000000000003</v>
      </c>
      <c r="E47" s="54">
        <v>44.7</v>
      </c>
      <c r="F47" s="54">
        <v>47.1</v>
      </c>
      <c r="G47" s="54">
        <v>30.1</v>
      </c>
      <c r="H47" s="54">
        <v>99</v>
      </c>
      <c r="I47" s="54">
        <v>6.1</v>
      </c>
      <c r="J47" s="55" t="s">
        <v>218</v>
      </c>
      <c r="K47" s="72">
        <v>2.4</v>
      </c>
      <c r="L47" s="54">
        <v>649.5</v>
      </c>
      <c r="M47" s="58" t="s">
        <v>235</v>
      </c>
    </row>
    <row r="48" spans="1:14" ht="30" x14ac:dyDescent="0.25">
      <c r="A48" s="73">
        <v>44012.853472222225</v>
      </c>
      <c r="B48" s="54">
        <v>41.9</v>
      </c>
      <c r="C48" s="44">
        <f t="shared" si="1"/>
        <v>15488.166189124853</v>
      </c>
      <c r="D48" s="54">
        <v>33.700000000000003</v>
      </c>
      <c r="E48" s="54">
        <v>46.2</v>
      </c>
      <c r="F48" s="54">
        <v>47.6</v>
      </c>
      <c r="G48" s="54">
        <v>26.8</v>
      </c>
      <c r="H48" s="54">
        <v>99</v>
      </c>
      <c r="I48" s="54">
        <v>6</v>
      </c>
      <c r="J48" s="55" t="s">
        <v>218</v>
      </c>
      <c r="K48" s="72">
        <v>2.7</v>
      </c>
      <c r="L48" s="54">
        <v>649.70000000000005</v>
      </c>
      <c r="M48" s="58" t="s">
        <v>235</v>
      </c>
    </row>
    <row r="49" spans="1:13" ht="30" x14ac:dyDescent="0.25">
      <c r="A49" s="73">
        <v>44012.863888888889</v>
      </c>
      <c r="B49" s="54">
        <v>40.9</v>
      </c>
      <c r="C49" s="44">
        <f t="shared" si="1"/>
        <v>12302.687708123816</v>
      </c>
      <c r="D49" s="54">
        <v>30.9</v>
      </c>
      <c r="E49" s="54">
        <v>45.5</v>
      </c>
      <c r="F49" s="54">
        <v>49.9</v>
      </c>
      <c r="G49" s="54">
        <v>26.6</v>
      </c>
      <c r="H49" s="54">
        <v>99</v>
      </c>
      <c r="I49" s="54">
        <v>5.7</v>
      </c>
      <c r="J49" s="55" t="s">
        <v>226</v>
      </c>
      <c r="K49" s="72">
        <v>3.4</v>
      </c>
      <c r="L49" s="54">
        <v>649.70000000000005</v>
      </c>
      <c r="M49" s="58" t="s">
        <v>235</v>
      </c>
    </row>
    <row r="50" spans="1:13" ht="30" x14ac:dyDescent="0.25">
      <c r="A50" s="73">
        <v>44012.874305555553</v>
      </c>
      <c r="B50" s="54">
        <v>43.4</v>
      </c>
      <c r="C50" s="44">
        <f t="shared" si="1"/>
        <v>21877.61623949555</v>
      </c>
      <c r="D50" s="54">
        <v>28.7</v>
      </c>
      <c r="E50" s="54">
        <v>48.1</v>
      </c>
      <c r="F50" s="54">
        <v>50.3</v>
      </c>
      <c r="G50" s="54">
        <v>23.1</v>
      </c>
      <c r="H50" s="54">
        <v>99</v>
      </c>
      <c r="I50" s="54">
        <v>5.7</v>
      </c>
      <c r="J50" s="55" t="s">
        <v>218</v>
      </c>
      <c r="K50" s="72">
        <v>3.1</v>
      </c>
      <c r="L50" s="54">
        <v>649.79999999999995</v>
      </c>
      <c r="M50" s="58" t="s">
        <v>235</v>
      </c>
    </row>
    <row r="51" spans="1:13" ht="30" x14ac:dyDescent="0.25">
      <c r="A51" s="73">
        <v>44013.301389756947</v>
      </c>
      <c r="B51" s="54">
        <v>24.4</v>
      </c>
      <c r="C51" s="44">
        <f t="shared" si="1"/>
        <v>275.42287033381683</v>
      </c>
      <c r="D51" s="54">
        <v>19.399999999999999</v>
      </c>
      <c r="E51" s="54">
        <v>28.2</v>
      </c>
      <c r="F51" s="54">
        <v>33.4</v>
      </c>
      <c r="G51" s="54">
        <v>17.899999999999999</v>
      </c>
      <c r="H51" s="54">
        <v>99</v>
      </c>
      <c r="I51" s="54">
        <v>5</v>
      </c>
      <c r="J51" s="55" t="s">
        <v>226</v>
      </c>
      <c r="K51" s="72">
        <v>2.4</v>
      </c>
      <c r="L51" s="54">
        <v>650</v>
      </c>
      <c r="M51" s="58" t="s">
        <v>235</v>
      </c>
    </row>
    <row r="52" spans="1:13" ht="30" x14ac:dyDescent="0.25">
      <c r="A52" s="73">
        <v>44013.311806481484</v>
      </c>
      <c r="B52" s="54">
        <v>19.100000000000001</v>
      </c>
      <c r="C52" s="44">
        <f t="shared" si="1"/>
        <v>81.283051616409963</v>
      </c>
      <c r="D52" s="54">
        <v>17.100000000000001</v>
      </c>
      <c r="E52" s="54">
        <v>21.2</v>
      </c>
      <c r="F52" s="54">
        <v>22.4</v>
      </c>
      <c r="G52" s="54">
        <v>16.7</v>
      </c>
      <c r="H52" s="54">
        <v>99</v>
      </c>
      <c r="I52" s="54">
        <v>5</v>
      </c>
      <c r="J52" s="55" t="s">
        <v>226</v>
      </c>
      <c r="K52" s="72">
        <v>3.7</v>
      </c>
      <c r="L52" s="54">
        <v>650.29999999999995</v>
      </c>
      <c r="M52" s="58" t="s">
        <v>235</v>
      </c>
    </row>
    <row r="53" spans="1:13" ht="30" x14ac:dyDescent="0.25">
      <c r="A53" s="73">
        <v>44013.322223206022</v>
      </c>
      <c r="B53" s="54">
        <v>28.8</v>
      </c>
      <c r="C53" s="44">
        <f t="shared" si="1"/>
        <v>758.57757502918514</v>
      </c>
      <c r="D53" s="54">
        <v>20.399999999999999</v>
      </c>
      <c r="E53" s="54">
        <v>33</v>
      </c>
      <c r="F53" s="54">
        <v>37.6</v>
      </c>
      <c r="G53" s="54">
        <v>18.899999999999999</v>
      </c>
      <c r="H53" s="54">
        <v>99</v>
      </c>
      <c r="I53" s="54">
        <v>5.0999999999999996</v>
      </c>
      <c r="J53" s="55" t="s">
        <v>226</v>
      </c>
      <c r="K53" s="72">
        <v>3.1</v>
      </c>
      <c r="L53" s="54">
        <v>650.29999999999995</v>
      </c>
      <c r="M53" s="58" t="s">
        <v>235</v>
      </c>
    </row>
    <row r="54" spans="1:13" ht="30" x14ac:dyDescent="0.25">
      <c r="A54" s="73">
        <v>44013.332639930559</v>
      </c>
      <c r="B54" s="54">
        <v>27</v>
      </c>
      <c r="C54" s="44">
        <f t="shared" si="1"/>
        <v>501.18723362727269</v>
      </c>
      <c r="D54" s="54">
        <v>18.899999999999999</v>
      </c>
      <c r="E54" s="54">
        <v>30.7</v>
      </c>
      <c r="F54" s="54">
        <v>36.700000000000003</v>
      </c>
      <c r="G54" s="54">
        <v>18.2</v>
      </c>
      <c r="H54" s="54">
        <v>99</v>
      </c>
      <c r="I54" s="54">
        <v>5.4</v>
      </c>
      <c r="J54" s="55" t="s">
        <v>226</v>
      </c>
      <c r="K54" s="72">
        <v>4.0999999999999996</v>
      </c>
      <c r="L54" s="54">
        <v>650.4</v>
      </c>
      <c r="M54" s="58" t="s">
        <v>235</v>
      </c>
    </row>
    <row r="55" spans="1:13" ht="30" x14ac:dyDescent="0.25">
      <c r="A55" s="73">
        <v>44013.343056655096</v>
      </c>
      <c r="B55" s="54">
        <v>37.6</v>
      </c>
      <c r="C55" s="44">
        <f t="shared" si="1"/>
        <v>5754.399373371577</v>
      </c>
      <c r="D55" s="54">
        <v>25.1</v>
      </c>
      <c r="E55" s="54">
        <v>42.8</v>
      </c>
      <c r="F55" s="54">
        <v>47</v>
      </c>
      <c r="G55" s="54">
        <v>21.9</v>
      </c>
      <c r="H55" s="54">
        <v>99</v>
      </c>
      <c r="I55" s="54">
        <v>5.5</v>
      </c>
      <c r="J55" s="55" t="s">
        <v>226</v>
      </c>
      <c r="K55" s="72">
        <v>3.4</v>
      </c>
      <c r="L55" s="54">
        <v>650.70000000000005</v>
      </c>
      <c r="M55" s="58" t="s">
        <v>235</v>
      </c>
    </row>
    <row r="56" spans="1:13" ht="30" x14ac:dyDescent="0.25">
      <c r="A56" s="73">
        <v>44013.353473379633</v>
      </c>
      <c r="B56" s="54">
        <v>39.9</v>
      </c>
      <c r="C56" s="44">
        <f t="shared" si="1"/>
        <v>9772.3722095581161</v>
      </c>
      <c r="D56" s="54">
        <v>35.9</v>
      </c>
      <c r="E56" s="54">
        <v>42.2</v>
      </c>
      <c r="F56" s="54">
        <v>44.2</v>
      </c>
      <c r="G56" s="54">
        <v>32.799999999999997</v>
      </c>
      <c r="H56" s="54">
        <v>99</v>
      </c>
      <c r="I56" s="54">
        <v>5.5</v>
      </c>
      <c r="J56" s="55" t="s">
        <v>226</v>
      </c>
      <c r="K56" s="72">
        <v>4.4000000000000004</v>
      </c>
      <c r="L56" s="54">
        <v>650.6</v>
      </c>
      <c r="M56" s="58" t="s">
        <v>235</v>
      </c>
    </row>
    <row r="57" spans="1:13" ht="30" x14ac:dyDescent="0.25">
      <c r="A57" s="73">
        <v>44013.363890104163</v>
      </c>
      <c r="B57" s="54">
        <v>34.6</v>
      </c>
      <c r="C57" s="44">
        <f t="shared" si="1"/>
        <v>2884.0315031266105</v>
      </c>
      <c r="D57" s="54">
        <v>29.4</v>
      </c>
      <c r="E57" s="54">
        <v>38.700000000000003</v>
      </c>
      <c r="F57" s="54">
        <v>41.2</v>
      </c>
      <c r="G57" s="54">
        <v>27.7</v>
      </c>
      <c r="H57" s="54">
        <v>99</v>
      </c>
      <c r="I57" s="54">
        <v>5.6</v>
      </c>
      <c r="J57" s="55" t="s">
        <v>226</v>
      </c>
      <c r="K57" s="72">
        <v>5.0999999999999996</v>
      </c>
      <c r="L57" s="54">
        <v>650.9</v>
      </c>
      <c r="M57" s="58" t="s">
        <v>235</v>
      </c>
    </row>
    <row r="58" spans="1:13" ht="30" x14ac:dyDescent="0.25">
      <c r="A58" s="73">
        <v>44013.3743068287</v>
      </c>
      <c r="B58" s="54">
        <v>43</v>
      </c>
      <c r="C58" s="44">
        <f t="shared" si="1"/>
        <v>19952.623149688792</v>
      </c>
      <c r="D58" s="54">
        <v>34.5</v>
      </c>
      <c r="E58" s="54">
        <v>46.7</v>
      </c>
      <c r="F58" s="54">
        <v>49.7</v>
      </c>
      <c r="G58" s="54">
        <v>29</v>
      </c>
      <c r="H58" s="54">
        <v>99</v>
      </c>
      <c r="I58" s="54">
        <v>5.9</v>
      </c>
      <c r="J58" s="55" t="s">
        <v>226</v>
      </c>
      <c r="K58" s="72">
        <v>4.4000000000000004</v>
      </c>
      <c r="L58" s="54">
        <v>651.1</v>
      </c>
      <c r="M58" s="58" t="s">
        <v>235</v>
      </c>
    </row>
    <row r="59" spans="1:13" ht="45" x14ac:dyDescent="0.25">
      <c r="B59" s="52" t="s">
        <v>2</v>
      </c>
      <c r="C59" s="57">
        <f>10*LOG10(AVERAGE(C3:C58))</f>
        <v>50.094342596443482</v>
      </c>
    </row>
  </sheetData>
  <protectedRanges>
    <protectedRange sqref="B2:C2" name="DATOS_4_1_1"/>
    <protectedRange sqref="K2:L2" name="DATOS_5_2_1_1"/>
  </protectedRanges>
  <mergeCells count="1">
    <mergeCell ref="A1:M1"/>
  </mergeCells>
  <pageMargins left="0.7" right="0.7" top="0.75" bottom="0.75" header="0.3" footer="0.3"/>
  <pageSetup paperSize="9" orientation="portrait" r:id="rId1"/>
  <headerFooter>
    <oddFooter>&amp;LRE-RU-01-Cal&amp;R09/06/2015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4"/>
  <sheetViews>
    <sheetView zoomScale="50" zoomScaleNormal="50" workbookViewId="0">
      <selection activeCell="A5" sqref="A5:XFD5"/>
    </sheetView>
  </sheetViews>
  <sheetFormatPr baseColWidth="10" defaultColWidth="11.42578125" defaultRowHeight="15" x14ac:dyDescent="0.25"/>
  <cols>
    <col min="1" max="1" width="18.5703125" style="4" customWidth="1"/>
    <col min="2" max="2" width="16.42578125" style="4" customWidth="1"/>
    <col min="3" max="3" width="19" style="4" customWidth="1"/>
    <col min="4" max="4" width="14.7109375" style="2" bestFit="1" customWidth="1"/>
    <col min="5" max="7" width="14.28515625" style="2" customWidth="1"/>
    <col min="8" max="8" width="11.42578125" style="2"/>
    <col min="9" max="9" width="14.7109375" style="2" customWidth="1"/>
    <col min="10" max="11" width="11.42578125" style="2"/>
    <col min="12" max="12" width="13.7109375" style="2" customWidth="1"/>
    <col min="13" max="13" width="53.42578125" style="2" bestFit="1" customWidth="1"/>
    <col min="14" max="14" width="22.28515625" style="2" bestFit="1" customWidth="1"/>
    <col min="15" max="16384" width="11.42578125" style="2"/>
  </cols>
  <sheetData>
    <row r="1" spans="1:14" s="1" customFormat="1" ht="30" customHeight="1" x14ac:dyDescent="0.25">
      <c r="A1" s="282" t="s">
        <v>0</v>
      </c>
      <c r="B1" s="282"/>
      <c r="C1" s="282"/>
      <c r="D1" s="282"/>
      <c r="E1" s="282"/>
      <c r="F1" s="282"/>
      <c r="G1" s="282"/>
      <c r="H1" s="282"/>
      <c r="I1" s="282"/>
      <c r="J1" s="282"/>
      <c r="K1" s="282"/>
      <c r="L1" s="282"/>
      <c r="M1" s="282"/>
    </row>
    <row r="2" spans="1:14" s="3" customFormat="1" ht="47.25" x14ac:dyDescent="0.3">
      <c r="A2" s="45" t="s">
        <v>69</v>
      </c>
      <c r="B2" s="45" t="s">
        <v>68</v>
      </c>
      <c r="C2" s="45" t="s">
        <v>169</v>
      </c>
      <c r="D2" s="45" t="s">
        <v>63</v>
      </c>
      <c r="E2" s="45" t="s">
        <v>72</v>
      </c>
      <c r="F2" s="46" t="s">
        <v>64</v>
      </c>
      <c r="G2" s="46" t="s">
        <v>65</v>
      </c>
      <c r="H2" s="47" t="s">
        <v>75</v>
      </c>
      <c r="I2" s="48" t="s">
        <v>73</v>
      </c>
      <c r="J2" s="48" t="s">
        <v>41</v>
      </c>
      <c r="K2" s="49" t="s">
        <v>74</v>
      </c>
      <c r="L2" s="49" t="s">
        <v>44</v>
      </c>
      <c r="M2" s="50" t="s">
        <v>66</v>
      </c>
    </row>
    <row r="3" spans="1:14" s="3" customFormat="1" ht="30" x14ac:dyDescent="0.3">
      <c r="A3" s="73">
        <v>44012.884722222225</v>
      </c>
      <c r="B3" s="54">
        <v>42.6</v>
      </c>
      <c r="C3" s="44">
        <f>POWER(10,0.1*B3)</f>
        <v>18197.00858609987</v>
      </c>
      <c r="D3" s="54">
        <v>35.9</v>
      </c>
      <c r="E3" s="54">
        <v>45.3</v>
      </c>
      <c r="F3" s="54">
        <v>46.6</v>
      </c>
      <c r="G3" s="54">
        <v>29.6</v>
      </c>
      <c r="H3" s="54">
        <v>99</v>
      </c>
      <c r="I3" s="54">
        <v>5.4</v>
      </c>
      <c r="J3" s="55" t="s">
        <v>218</v>
      </c>
      <c r="K3" s="72">
        <v>2.7</v>
      </c>
      <c r="L3" s="54">
        <v>650</v>
      </c>
      <c r="M3" s="58" t="s">
        <v>235</v>
      </c>
      <c r="N3" s="51"/>
    </row>
    <row r="4" spans="1:14" s="3" customFormat="1" ht="30" x14ac:dyDescent="0.3">
      <c r="A4" s="73">
        <v>44012.895138888889</v>
      </c>
      <c r="B4" s="54">
        <v>36.299999999999997</v>
      </c>
      <c r="C4" s="44">
        <f>POWER(10,0.1*B4)</f>
        <v>4265.7951880159299</v>
      </c>
      <c r="D4" s="54">
        <v>25.7</v>
      </c>
      <c r="E4" s="54">
        <v>39.1</v>
      </c>
      <c r="F4" s="54">
        <v>44.7</v>
      </c>
      <c r="G4" s="54">
        <v>19.5</v>
      </c>
      <c r="H4" s="54">
        <v>99</v>
      </c>
      <c r="I4" s="54">
        <v>5.5</v>
      </c>
      <c r="J4" s="55" t="s">
        <v>226</v>
      </c>
      <c r="K4" s="72">
        <v>3.1</v>
      </c>
      <c r="L4" s="54">
        <v>649.9</v>
      </c>
      <c r="M4" s="58" t="s">
        <v>235</v>
      </c>
      <c r="N4" s="51"/>
    </row>
    <row r="5" spans="1:14" s="3" customFormat="1" ht="18" customHeight="1" x14ac:dyDescent="0.3">
      <c r="A5" s="73">
        <v>44012.905555555553</v>
      </c>
      <c r="B5" s="54">
        <v>36.799999999999997</v>
      </c>
      <c r="C5" s="44">
        <f t="shared" ref="C5:C34" si="0">POWER(10,0.1*B5)</f>
        <v>4786.3009232263848</v>
      </c>
      <c r="D5" s="54">
        <v>21.5</v>
      </c>
      <c r="E5" s="54">
        <v>42.3</v>
      </c>
      <c r="F5" s="54">
        <v>46.1</v>
      </c>
      <c r="G5" s="54">
        <v>18.3</v>
      </c>
      <c r="H5" s="54">
        <v>99</v>
      </c>
      <c r="I5" s="54">
        <v>5.3</v>
      </c>
      <c r="J5" s="55" t="s">
        <v>226</v>
      </c>
      <c r="K5" s="72">
        <v>2</v>
      </c>
      <c r="L5" s="54">
        <v>650.20000000000005</v>
      </c>
      <c r="M5" s="58" t="s">
        <v>235</v>
      </c>
      <c r="N5" s="51"/>
    </row>
    <row r="6" spans="1:14" s="3" customFormat="1" ht="18" customHeight="1" x14ac:dyDescent="0.3">
      <c r="A6" s="73">
        <v>44012.915972222225</v>
      </c>
      <c r="B6" s="54">
        <v>40.4</v>
      </c>
      <c r="C6" s="44">
        <f t="shared" si="0"/>
        <v>10964.781961431856</v>
      </c>
      <c r="D6" s="54">
        <v>31.8</v>
      </c>
      <c r="E6" s="54">
        <v>44.4</v>
      </c>
      <c r="F6" s="54">
        <v>46.9</v>
      </c>
      <c r="G6" s="54">
        <v>27</v>
      </c>
      <c r="H6" s="54">
        <v>99</v>
      </c>
      <c r="I6" s="54">
        <v>5.2</v>
      </c>
      <c r="J6" s="55" t="s">
        <v>226</v>
      </c>
      <c r="K6" s="72">
        <v>2.7</v>
      </c>
      <c r="L6" s="54">
        <v>650.29999999999995</v>
      </c>
      <c r="M6" s="58" t="s">
        <v>235</v>
      </c>
      <c r="N6" s="51"/>
    </row>
    <row r="7" spans="1:14" s="3" customFormat="1" ht="18" customHeight="1" x14ac:dyDescent="0.3">
      <c r="A7" s="73">
        <v>44012.926388888889</v>
      </c>
      <c r="B7" s="54">
        <v>42.6</v>
      </c>
      <c r="C7" s="44">
        <f t="shared" si="0"/>
        <v>18197.00858609987</v>
      </c>
      <c r="D7" s="54">
        <v>26.3</v>
      </c>
      <c r="E7" s="54">
        <v>46</v>
      </c>
      <c r="F7" s="54">
        <v>48.6</v>
      </c>
      <c r="G7" s="54">
        <v>20</v>
      </c>
      <c r="H7" s="54">
        <v>99</v>
      </c>
      <c r="I7" s="54">
        <v>5.3</v>
      </c>
      <c r="J7" s="55" t="s">
        <v>226</v>
      </c>
      <c r="K7" s="72">
        <v>2</v>
      </c>
      <c r="L7" s="54">
        <v>650.1</v>
      </c>
      <c r="M7" s="58" t="s">
        <v>235</v>
      </c>
      <c r="N7" s="51"/>
    </row>
    <row r="8" spans="1:14" s="3" customFormat="1" ht="18" customHeight="1" x14ac:dyDescent="0.3">
      <c r="A8" s="73">
        <v>44012.936805555553</v>
      </c>
      <c r="B8" s="54">
        <v>32.1</v>
      </c>
      <c r="C8" s="44">
        <f t="shared" si="0"/>
        <v>1621.8100973589321</v>
      </c>
      <c r="D8" s="54">
        <v>22.2</v>
      </c>
      <c r="E8" s="54">
        <v>34.5</v>
      </c>
      <c r="F8" s="54">
        <v>41.6</v>
      </c>
      <c r="G8" s="54">
        <v>17.600000000000001</v>
      </c>
      <c r="H8" s="54">
        <v>99</v>
      </c>
      <c r="I8" s="54">
        <v>5.4</v>
      </c>
      <c r="J8" s="55" t="s">
        <v>226</v>
      </c>
      <c r="K8" s="72">
        <v>1.7</v>
      </c>
      <c r="L8" s="54">
        <v>650.1</v>
      </c>
      <c r="M8" s="58" t="s">
        <v>235</v>
      </c>
      <c r="N8" s="51"/>
    </row>
    <row r="9" spans="1:14" s="3" customFormat="1" ht="18" customHeight="1" x14ac:dyDescent="0.3">
      <c r="A9" s="73">
        <v>44012.947222222225</v>
      </c>
      <c r="B9" s="54">
        <v>23.2</v>
      </c>
      <c r="C9" s="44">
        <f t="shared" si="0"/>
        <v>208.92961308540396</v>
      </c>
      <c r="D9" s="54">
        <v>17.8</v>
      </c>
      <c r="E9" s="54">
        <v>25.6</v>
      </c>
      <c r="F9" s="54">
        <v>32.700000000000003</v>
      </c>
      <c r="G9" s="54">
        <v>17.100000000000001</v>
      </c>
      <c r="H9" s="54">
        <v>99</v>
      </c>
      <c r="I9" s="54">
        <v>5.3</v>
      </c>
      <c r="J9" s="55" t="s">
        <v>226</v>
      </c>
      <c r="K9" s="72">
        <v>2.4</v>
      </c>
      <c r="L9" s="54">
        <v>650.29999999999995</v>
      </c>
      <c r="M9" s="58" t="s">
        <v>235</v>
      </c>
      <c r="N9" s="51"/>
    </row>
    <row r="10" spans="1:14" s="3" customFormat="1" ht="18" customHeight="1" x14ac:dyDescent="0.3">
      <c r="A10" s="73">
        <v>44012.957638888889</v>
      </c>
      <c r="B10" s="54">
        <v>25.7</v>
      </c>
      <c r="C10" s="44">
        <f t="shared" si="0"/>
        <v>371.53522909717299</v>
      </c>
      <c r="D10" s="54">
        <v>19.8</v>
      </c>
      <c r="E10" s="54">
        <v>30.4</v>
      </c>
      <c r="F10" s="54">
        <v>37.299999999999997</v>
      </c>
      <c r="G10" s="54">
        <v>18.2</v>
      </c>
      <c r="H10" s="54">
        <v>99</v>
      </c>
      <c r="I10" s="54">
        <v>5.3</v>
      </c>
      <c r="J10" s="55" t="s">
        <v>218</v>
      </c>
      <c r="K10" s="72">
        <v>1.7</v>
      </c>
      <c r="L10" s="54">
        <v>650.4</v>
      </c>
      <c r="M10" s="58" t="s">
        <v>235</v>
      </c>
      <c r="N10" s="51"/>
    </row>
    <row r="11" spans="1:14" s="3" customFormat="1" ht="18" customHeight="1" x14ac:dyDescent="0.3">
      <c r="A11" s="73">
        <v>44012.968055555553</v>
      </c>
      <c r="B11" s="54">
        <v>33.9</v>
      </c>
      <c r="C11" s="44">
        <f t="shared" si="0"/>
        <v>2454.7089156850338</v>
      </c>
      <c r="D11" s="54">
        <v>28</v>
      </c>
      <c r="E11" s="54">
        <v>37.299999999999997</v>
      </c>
      <c r="F11" s="54">
        <v>41.9</v>
      </c>
      <c r="G11" s="54">
        <v>23.1</v>
      </c>
      <c r="H11" s="54">
        <v>99</v>
      </c>
      <c r="I11" s="54">
        <v>5.3</v>
      </c>
      <c r="J11" s="55" t="s">
        <v>226</v>
      </c>
      <c r="K11" s="72">
        <v>3.7</v>
      </c>
      <c r="L11" s="54">
        <v>650.29999999999995</v>
      </c>
      <c r="M11" s="58" t="s">
        <v>235</v>
      </c>
      <c r="N11" s="51"/>
    </row>
    <row r="12" spans="1:14" s="3" customFormat="1" ht="18" customHeight="1" x14ac:dyDescent="0.3">
      <c r="A12" s="73">
        <v>44012.978472222225</v>
      </c>
      <c r="B12" s="54">
        <v>22</v>
      </c>
      <c r="C12" s="44">
        <f t="shared" si="0"/>
        <v>158.48931924611153</v>
      </c>
      <c r="D12" s="54">
        <v>16.899999999999999</v>
      </c>
      <c r="E12" s="54">
        <v>25.5</v>
      </c>
      <c r="F12" s="54">
        <v>29.1</v>
      </c>
      <c r="G12" s="54">
        <v>16</v>
      </c>
      <c r="H12" s="54">
        <v>99</v>
      </c>
      <c r="I12" s="54">
        <v>5.3</v>
      </c>
      <c r="J12" s="55" t="s">
        <v>226</v>
      </c>
      <c r="K12" s="72">
        <v>2.7</v>
      </c>
      <c r="L12" s="54">
        <v>650.20000000000005</v>
      </c>
      <c r="M12" s="58" t="s">
        <v>235</v>
      </c>
      <c r="N12" s="51"/>
    </row>
    <row r="13" spans="1:14" s="3" customFormat="1" ht="18" customHeight="1" x14ac:dyDescent="0.3">
      <c r="A13" s="73">
        <v>44012.988888888889</v>
      </c>
      <c r="B13" s="54">
        <v>17.2</v>
      </c>
      <c r="C13" s="44">
        <f t="shared" si="0"/>
        <v>52.480746024977286</v>
      </c>
      <c r="D13" s="54">
        <v>16.100000000000001</v>
      </c>
      <c r="E13" s="54">
        <v>18.100000000000001</v>
      </c>
      <c r="F13" s="54">
        <v>21</v>
      </c>
      <c r="G13" s="54">
        <v>15.5</v>
      </c>
      <c r="H13" s="54">
        <v>99</v>
      </c>
      <c r="I13" s="54">
        <v>5.3</v>
      </c>
      <c r="J13" s="55" t="s">
        <v>226</v>
      </c>
      <c r="K13" s="72">
        <v>2</v>
      </c>
      <c r="L13" s="54">
        <v>650.20000000000005</v>
      </c>
      <c r="M13" s="58" t="s">
        <v>235</v>
      </c>
      <c r="N13" s="51"/>
    </row>
    <row r="14" spans="1:14" s="3" customFormat="1" ht="18" customHeight="1" x14ac:dyDescent="0.3">
      <c r="A14" s="73">
        <v>44012.999305555553</v>
      </c>
      <c r="B14" s="54">
        <v>21.7</v>
      </c>
      <c r="C14" s="44">
        <f t="shared" si="0"/>
        <v>147.91083881682084</v>
      </c>
      <c r="D14" s="54">
        <v>16.100000000000001</v>
      </c>
      <c r="E14" s="54">
        <v>23.3</v>
      </c>
      <c r="F14" s="54">
        <v>35.4</v>
      </c>
      <c r="G14" s="54">
        <v>15.7</v>
      </c>
      <c r="H14" s="54">
        <v>99</v>
      </c>
      <c r="I14" s="54">
        <v>5.3</v>
      </c>
      <c r="J14" s="55" t="s">
        <v>227</v>
      </c>
      <c r="K14" s="72">
        <v>1.4</v>
      </c>
      <c r="L14" s="54">
        <v>650.4</v>
      </c>
      <c r="M14" s="58" t="s">
        <v>235</v>
      </c>
      <c r="N14" s="51"/>
    </row>
    <row r="15" spans="1:14" s="3" customFormat="1" ht="18" customHeight="1" x14ac:dyDescent="0.3">
      <c r="A15" s="73">
        <v>44013.009722222225</v>
      </c>
      <c r="B15" s="54">
        <v>25.6</v>
      </c>
      <c r="C15" s="44">
        <f t="shared" si="0"/>
        <v>363.0780547701018</v>
      </c>
      <c r="D15" s="54">
        <v>16.600000000000001</v>
      </c>
      <c r="E15" s="54">
        <v>30.2</v>
      </c>
      <c r="F15" s="54">
        <v>34.9</v>
      </c>
      <c r="G15" s="54">
        <v>15.8</v>
      </c>
      <c r="H15" s="54">
        <v>99</v>
      </c>
      <c r="I15" s="54">
        <v>5.3</v>
      </c>
      <c r="J15" s="55" t="s">
        <v>218</v>
      </c>
      <c r="K15" s="72">
        <v>1</v>
      </c>
      <c r="L15" s="54">
        <v>650.29999999999995</v>
      </c>
      <c r="M15" s="58" t="s">
        <v>235</v>
      </c>
      <c r="N15" s="51"/>
    </row>
    <row r="16" spans="1:14" s="3" customFormat="1" ht="18" customHeight="1" x14ac:dyDescent="0.3">
      <c r="A16" s="73">
        <v>44013.020138888889</v>
      </c>
      <c r="B16" s="54">
        <v>16.5</v>
      </c>
      <c r="C16" s="44">
        <f t="shared" si="0"/>
        <v>44.668359215096345</v>
      </c>
      <c r="D16" s="54">
        <v>15.5</v>
      </c>
      <c r="E16" s="54">
        <v>17.5</v>
      </c>
      <c r="F16" s="54">
        <v>21.1</v>
      </c>
      <c r="G16" s="54">
        <v>15.4</v>
      </c>
      <c r="H16" s="54">
        <v>99</v>
      </c>
      <c r="I16" s="54">
        <v>5.3</v>
      </c>
      <c r="J16" s="55" t="s">
        <v>226</v>
      </c>
      <c r="K16" s="72">
        <v>1.4</v>
      </c>
      <c r="L16" s="54">
        <v>650.29999999999995</v>
      </c>
      <c r="M16" s="58" t="s">
        <v>235</v>
      </c>
      <c r="N16" s="51"/>
    </row>
    <row r="17" spans="1:14" s="3" customFormat="1" ht="18" customHeight="1" x14ac:dyDescent="0.3">
      <c r="A17" s="73">
        <v>44013.030555555553</v>
      </c>
      <c r="B17" s="54">
        <v>35</v>
      </c>
      <c r="C17" s="44">
        <f t="shared" si="0"/>
        <v>3162.2776601683804</v>
      </c>
      <c r="D17" s="54">
        <v>23.8</v>
      </c>
      <c r="E17" s="54">
        <v>38</v>
      </c>
      <c r="F17" s="54">
        <v>42.7</v>
      </c>
      <c r="G17" s="54">
        <v>18.8</v>
      </c>
      <c r="H17" s="54">
        <v>99</v>
      </c>
      <c r="I17" s="54">
        <v>5.2</v>
      </c>
      <c r="J17" s="55" t="s">
        <v>218</v>
      </c>
      <c r="K17" s="72">
        <v>2.7</v>
      </c>
      <c r="L17" s="54">
        <v>650.6</v>
      </c>
      <c r="M17" s="58" t="s">
        <v>235</v>
      </c>
      <c r="N17" s="51"/>
    </row>
    <row r="18" spans="1:14" s="3" customFormat="1" ht="18" customHeight="1" x14ac:dyDescent="0.3">
      <c r="A18" s="73">
        <v>44013.040972222225</v>
      </c>
      <c r="B18" s="54">
        <v>27.6</v>
      </c>
      <c r="C18" s="44">
        <f t="shared" si="0"/>
        <v>575.43993733715763</v>
      </c>
      <c r="D18" s="54">
        <v>22.3</v>
      </c>
      <c r="E18" s="54">
        <v>31.2</v>
      </c>
      <c r="F18" s="54">
        <v>34.799999999999997</v>
      </c>
      <c r="G18" s="54">
        <v>21</v>
      </c>
      <c r="H18" s="54">
        <v>99</v>
      </c>
      <c r="I18" s="54">
        <v>5.2</v>
      </c>
      <c r="J18" s="55" t="s">
        <v>218</v>
      </c>
      <c r="K18" s="72">
        <v>2</v>
      </c>
      <c r="L18" s="54">
        <v>650.4</v>
      </c>
      <c r="M18" s="58" t="s">
        <v>235</v>
      </c>
      <c r="N18" s="51"/>
    </row>
    <row r="19" spans="1:14" s="3" customFormat="1" ht="18" customHeight="1" x14ac:dyDescent="0.3">
      <c r="A19" s="73">
        <v>44013.051388888889</v>
      </c>
      <c r="B19" s="54">
        <v>18.3</v>
      </c>
      <c r="C19" s="44">
        <f t="shared" si="0"/>
        <v>67.60829753919819</v>
      </c>
      <c r="D19" s="54">
        <v>17</v>
      </c>
      <c r="E19" s="54">
        <v>19.5</v>
      </c>
      <c r="F19" s="54">
        <v>21.1</v>
      </c>
      <c r="G19" s="54">
        <v>16.600000000000001</v>
      </c>
      <c r="H19" s="54">
        <v>99</v>
      </c>
      <c r="I19" s="54">
        <v>5.0999999999999996</v>
      </c>
      <c r="J19" s="55" t="s">
        <v>218</v>
      </c>
      <c r="K19" s="72">
        <v>1</v>
      </c>
      <c r="L19" s="54">
        <v>650.5</v>
      </c>
      <c r="M19" s="58" t="s">
        <v>235</v>
      </c>
      <c r="N19" s="51"/>
    </row>
    <row r="20" spans="1:14" s="3" customFormat="1" ht="18" customHeight="1" x14ac:dyDescent="0.3">
      <c r="A20" s="73">
        <v>44013.061805555553</v>
      </c>
      <c r="B20" s="54">
        <v>19.2</v>
      </c>
      <c r="C20" s="44">
        <f t="shared" si="0"/>
        <v>83.176377110267126</v>
      </c>
      <c r="D20" s="54">
        <v>17.7</v>
      </c>
      <c r="E20" s="54">
        <v>20.8</v>
      </c>
      <c r="F20" s="54">
        <v>24.2</v>
      </c>
      <c r="G20" s="54">
        <v>16.899999999999999</v>
      </c>
      <c r="H20" s="54">
        <v>99</v>
      </c>
      <c r="I20" s="54">
        <v>5.0999999999999996</v>
      </c>
      <c r="J20" s="55" t="s">
        <v>226</v>
      </c>
      <c r="K20" s="72">
        <v>0.3</v>
      </c>
      <c r="L20" s="54">
        <v>650.29999999999995</v>
      </c>
      <c r="M20" s="58" t="s">
        <v>235</v>
      </c>
      <c r="N20" s="51"/>
    </row>
    <row r="21" spans="1:14" s="3" customFormat="1" ht="18" customHeight="1" x14ac:dyDescent="0.3">
      <c r="A21" s="73">
        <v>44013.072222222225</v>
      </c>
      <c r="B21" s="54">
        <v>22.8</v>
      </c>
      <c r="C21" s="44">
        <f t="shared" si="0"/>
        <v>190.54607179632498</v>
      </c>
      <c r="D21" s="54">
        <v>19.7</v>
      </c>
      <c r="E21" s="54">
        <v>25.7</v>
      </c>
      <c r="F21" s="54">
        <v>28.5</v>
      </c>
      <c r="G21" s="54">
        <v>18.399999999999999</v>
      </c>
      <c r="H21" s="54">
        <v>99</v>
      </c>
      <c r="I21" s="54">
        <v>5.0999999999999996</v>
      </c>
      <c r="J21" s="55" t="s">
        <v>226</v>
      </c>
      <c r="K21" s="72">
        <v>0.3</v>
      </c>
      <c r="L21" s="54">
        <v>650.1</v>
      </c>
      <c r="M21" s="58" t="s">
        <v>235</v>
      </c>
      <c r="N21" s="51"/>
    </row>
    <row r="22" spans="1:14" s="3" customFormat="1" ht="18" customHeight="1" x14ac:dyDescent="0.3">
      <c r="A22" s="73">
        <v>44013.082638888889</v>
      </c>
      <c r="B22" s="54">
        <v>19.600000000000001</v>
      </c>
      <c r="C22" s="44">
        <f t="shared" si="0"/>
        <v>91.201083935591043</v>
      </c>
      <c r="D22" s="54">
        <v>18</v>
      </c>
      <c r="E22" s="54">
        <v>20.9</v>
      </c>
      <c r="F22" s="54">
        <v>24.2</v>
      </c>
      <c r="G22" s="54">
        <v>17</v>
      </c>
      <c r="H22" s="54">
        <v>99</v>
      </c>
      <c r="I22" s="54">
        <v>5.2</v>
      </c>
      <c r="J22" s="55" t="s">
        <v>226</v>
      </c>
      <c r="K22" s="72">
        <v>0.7</v>
      </c>
      <c r="L22" s="54">
        <v>650.20000000000005</v>
      </c>
      <c r="M22" s="58" t="s">
        <v>235</v>
      </c>
      <c r="N22" s="51"/>
    </row>
    <row r="23" spans="1:14" s="3" customFormat="1" ht="18" customHeight="1" x14ac:dyDescent="0.3">
      <c r="A23" s="73">
        <v>44013.093055555553</v>
      </c>
      <c r="B23" s="54">
        <v>20.399999999999999</v>
      </c>
      <c r="C23" s="44">
        <f t="shared" si="0"/>
        <v>109.64781961431861</v>
      </c>
      <c r="D23" s="54">
        <v>18.7</v>
      </c>
      <c r="E23" s="54">
        <v>22.2</v>
      </c>
      <c r="F23" s="54">
        <v>24.9</v>
      </c>
      <c r="G23" s="54">
        <v>17.7</v>
      </c>
      <c r="H23" s="54">
        <v>99</v>
      </c>
      <c r="I23" s="54">
        <v>5.2</v>
      </c>
      <c r="J23" s="55" t="s">
        <v>226</v>
      </c>
      <c r="K23" s="72">
        <v>1.7</v>
      </c>
      <c r="L23" s="54">
        <v>649.79999999999995</v>
      </c>
      <c r="M23" s="58" t="s">
        <v>235</v>
      </c>
      <c r="N23" s="51"/>
    </row>
    <row r="24" spans="1:14" s="3" customFormat="1" ht="18" customHeight="1" x14ac:dyDescent="0.3">
      <c r="A24" s="73">
        <v>44013.103472222225</v>
      </c>
      <c r="B24" s="54">
        <v>18.399999999999999</v>
      </c>
      <c r="C24" s="44">
        <f t="shared" si="0"/>
        <v>69.183097091893657</v>
      </c>
      <c r="D24" s="54">
        <v>17.3</v>
      </c>
      <c r="E24" s="54">
        <v>19.5</v>
      </c>
      <c r="F24" s="54">
        <v>21.6</v>
      </c>
      <c r="G24" s="54">
        <v>16.8</v>
      </c>
      <c r="H24" s="54">
        <v>99</v>
      </c>
      <c r="I24" s="54">
        <v>5.0999999999999996</v>
      </c>
      <c r="J24" s="55" t="s">
        <v>227</v>
      </c>
      <c r="K24" s="72">
        <v>1.4</v>
      </c>
      <c r="L24" s="54">
        <v>649.79999999999995</v>
      </c>
      <c r="M24" s="58" t="s">
        <v>235</v>
      </c>
      <c r="N24" s="51"/>
    </row>
    <row r="25" spans="1:14" s="3" customFormat="1" ht="18" customHeight="1" x14ac:dyDescent="0.3">
      <c r="A25" s="73">
        <v>44013.113888888889</v>
      </c>
      <c r="B25" s="54">
        <v>21.9</v>
      </c>
      <c r="C25" s="44">
        <f t="shared" si="0"/>
        <v>154.8816618912482</v>
      </c>
      <c r="D25" s="54">
        <v>17.7</v>
      </c>
      <c r="E25" s="54">
        <v>24.9</v>
      </c>
      <c r="F25" s="54">
        <v>33.1</v>
      </c>
      <c r="G25" s="54">
        <v>17.100000000000001</v>
      </c>
      <c r="H25" s="54">
        <v>99</v>
      </c>
      <c r="I25" s="54">
        <v>5.2</v>
      </c>
      <c r="J25" s="55" t="s">
        <v>226</v>
      </c>
      <c r="K25" s="72">
        <v>1.4</v>
      </c>
      <c r="L25" s="54">
        <v>649.6</v>
      </c>
      <c r="M25" s="58" t="s">
        <v>235</v>
      </c>
      <c r="N25" s="51"/>
    </row>
    <row r="26" spans="1:14" s="3" customFormat="1" ht="18" customHeight="1" x14ac:dyDescent="0.3">
      <c r="A26" s="73">
        <v>44013.124305555553</v>
      </c>
      <c r="B26" s="54">
        <v>27.5</v>
      </c>
      <c r="C26" s="44">
        <f t="shared" si="0"/>
        <v>562.34132519034927</v>
      </c>
      <c r="D26" s="54">
        <v>18.3</v>
      </c>
      <c r="E26" s="54">
        <v>32.9</v>
      </c>
      <c r="F26" s="54">
        <v>37</v>
      </c>
      <c r="G26" s="54">
        <v>17.2</v>
      </c>
      <c r="H26" s="54">
        <v>99</v>
      </c>
      <c r="I26" s="54">
        <v>5.0999999999999996</v>
      </c>
      <c r="J26" s="55" t="s">
        <v>260</v>
      </c>
      <c r="K26" s="72">
        <v>1.7</v>
      </c>
      <c r="L26" s="54">
        <v>649.79999999999995</v>
      </c>
      <c r="M26" s="58" t="s">
        <v>235</v>
      </c>
      <c r="N26" s="51"/>
    </row>
    <row r="27" spans="1:14" s="3" customFormat="1" ht="18" customHeight="1" x14ac:dyDescent="0.3">
      <c r="A27" s="73">
        <v>44013.134722222225</v>
      </c>
      <c r="B27" s="54">
        <v>24.6</v>
      </c>
      <c r="C27" s="44">
        <f t="shared" si="0"/>
        <v>288.40315031266101</v>
      </c>
      <c r="D27" s="54">
        <v>19.399999999999999</v>
      </c>
      <c r="E27" s="54">
        <v>28.6</v>
      </c>
      <c r="F27" s="54">
        <v>30.9</v>
      </c>
      <c r="G27" s="54">
        <v>18.2</v>
      </c>
      <c r="H27" s="54">
        <v>99</v>
      </c>
      <c r="I27" s="54">
        <v>5.0999999999999996</v>
      </c>
      <c r="J27" s="55" t="s">
        <v>226</v>
      </c>
      <c r="K27" s="72">
        <v>1.4</v>
      </c>
      <c r="L27" s="54">
        <v>649.79999999999995</v>
      </c>
      <c r="M27" s="58" t="s">
        <v>235</v>
      </c>
      <c r="N27" s="51"/>
    </row>
    <row r="28" spans="1:14" s="3" customFormat="1" ht="18" customHeight="1" x14ac:dyDescent="0.3">
      <c r="A28" s="73">
        <v>44013.145138888889</v>
      </c>
      <c r="B28" s="54">
        <v>22.9</v>
      </c>
      <c r="C28" s="44">
        <f t="shared" si="0"/>
        <v>194.98445997580458</v>
      </c>
      <c r="D28" s="54">
        <v>16.8</v>
      </c>
      <c r="E28" s="54">
        <v>26.1</v>
      </c>
      <c r="F28" s="54">
        <v>30.8</v>
      </c>
      <c r="G28" s="54">
        <v>15.9</v>
      </c>
      <c r="H28" s="54">
        <v>99</v>
      </c>
      <c r="I28" s="54">
        <v>5.0999999999999996</v>
      </c>
      <c r="J28" s="55" t="s">
        <v>226</v>
      </c>
      <c r="K28" s="72">
        <v>1</v>
      </c>
      <c r="L28" s="54">
        <v>649.79999999999995</v>
      </c>
      <c r="M28" s="58" t="s">
        <v>235</v>
      </c>
      <c r="N28" s="51"/>
    </row>
    <row r="29" spans="1:14" s="3" customFormat="1" ht="18" customHeight="1" x14ac:dyDescent="0.3">
      <c r="A29" s="73">
        <v>44013.155555555553</v>
      </c>
      <c r="B29" s="54">
        <v>23.1</v>
      </c>
      <c r="C29" s="44">
        <f t="shared" si="0"/>
        <v>204.17379446695315</v>
      </c>
      <c r="D29" s="54">
        <v>17.5</v>
      </c>
      <c r="E29" s="54">
        <v>22.2</v>
      </c>
      <c r="F29" s="54">
        <v>36.6</v>
      </c>
      <c r="G29" s="54">
        <v>16.5</v>
      </c>
      <c r="H29" s="54">
        <v>99</v>
      </c>
      <c r="I29" s="54">
        <v>5.0999999999999996</v>
      </c>
      <c r="J29" s="55" t="s">
        <v>262</v>
      </c>
      <c r="K29" s="72">
        <v>1.4</v>
      </c>
      <c r="L29" s="54">
        <v>649.70000000000005</v>
      </c>
      <c r="M29" s="58" t="s">
        <v>235</v>
      </c>
      <c r="N29" s="51"/>
    </row>
    <row r="30" spans="1:14" s="3" customFormat="1" ht="18" customHeight="1" x14ac:dyDescent="0.3">
      <c r="A30" s="73">
        <v>44013.165972222225</v>
      </c>
      <c r="B30" s="54">
        <v>19</v>
      </c>
      <c r="C30" s="44">
        <f t="shared" si="0"/>
        <v>79.432823472428197</v>
      </c>
      <c r="D30" s="54">
        <v>15.7</v>
      </c>
      <c r="E30" s="54">
        <v>22.3</v>
      </c>
      <c r="F30" s="54">
        <v>25.7</v>
      </c>
      <c r="G30" s="54">
        <v>15.5</v>
      </c>
      <c r="H30" s="54">
        <v>99</v>
      </c>
      <c r="I30" s="54">
        <v>5.0999999999999996</v>
      </c>
      <c r="J30" s="55" t="s">
        <v>226</v>
      </c>
      <c r="K30" s="72">
        <v>0.3</v>
      </c>
      <c r="L30" s="54">
        <v>649.5</v>
      </c>
      <c r="M30" s="58" t="s">
        <v>235</v>
      </c>
      <c r="N30" s="51"/>
    </row>
    <row r="31" spans="1:14" s="3" customFormat="1" ht="18" customHeight="1" x14ac:dyDescent="0.3">
      <c r="A31" s="73">
        <v>44013.176388888889</v>
      </c>
      <c r="B31" s="54">
        <v>21.6</v>
      </c>
      <c r="C31" s="44">
        <f t="shared" si="0"/>
        <v>144.54397707459285</v>
      </c>
      <c r="D31" s="54">
        <v>19</v>
      </c>
      <c r="E31" s="54">
        <v>23.8</v>
      </c>
      <c r="F31" s="54">
        <v>28.9</v>
      </c>
      <c r="G31" s="54">
        <v>17.5</v>
      </c>
      <c r="H31" s="54">
        <v>99</v>
      </c>
      <c r="I31" s="54">
        <v>5.0999999999999996</v>
      </c>
      <c r="J31" s="55" t="s">
        <v>226</v>
      </c>
      <c r="K31" s="72">
        <v>0.7</v>
      </c>
      <c r="L31" s="54">
        <v>649.4</v>
      </c>
      <c r="M31" s="58" t="s">
        <v>235</v>
      </c>
      <c r="N31" s="51"/>
    </row>
    <row r="32" spans="1:14" s="3" customFormat="1" ht="18" customHeight="1" x14ac:dyDescent="0.3">
      <c r="A32" s="73">
        <v>44013.186805555553</v>
      </c>
      <c r="B32" s="54">
        <v>19.3</v>
      </c>
      <c r="C32" s="44">
        <f t="shared" si="0"/>
        <v>85.113803820237734</v>
      </c>
      <c r="D32" s="54">
        <v>17.600000000000001</v>
      </c>
      <c r="E32" s="54">
        <v>20.8</v>
      </c>
      <c r="F32" s="54">
        <v>22.7</v>
      </c>
      <c r="G32" s="54">
        <v>16.600000000000001</v>
      </c>
      <c r="H32" s="54">
        <v>99</v>
      </c>
      <c r="I32" s="54">
        <v>4.9000000000000004</v>
      </c>
      <c r="J32" s="55" t="s">
        <v>227</v>
      </c>
      <c r="K32" s="72">
        <v>2</v>
      </c>
      <c r="L32" s="54">
        <v>649.29999999999995</v>
      </c>
      <c r="M32" s="58" t="s">
        <v>235</v>
      </c>
      <c r="N32" s="51"/>
    </row>
    <row r="33" spans="1:14" s="3" customFormat="1" ht="18" customHeight="1" x14ac:dyDescent="0.3">
      <c r="A33" s="73">
        <v>44013.197222222225</v>
      </c>
      <c r="B33" s="54">
        <v>23.2</v>
      </c>
      <c r="C33" s="44">
        <f t="shared" si="0"/>
        <v>208.92961308540396</v>
      </c>
      <c r="D33" s="54">
        <v>17.8</v>
      </c>
      <c r="E33" s="54">
        <v>26.7</v>
      </c>
      <c r="F33" s="54">
        <v>33.299999999999997</v>
      </c>
      <c r="G33" s="54">
        <v>17</v>
      </c>
      <c r="H33" s="54">
        <v>99</v>
      </c>
      <c r="I33" s="54">
        <v>4.9000000000000004</v>
      </c>
      <c r="J33" s="55" t="s">
        <v>227</v>
      </c>
      <c r="K33" s="72">
        <v>1.4</v>
      </c>
      <c r="L33" s="54">
        <v>649.5</v>
      </c>
      <c r="M33" s="58" t="s">
        <v>235</v>
      </c>
      <c r="N33" s="51"/>
    </row>
    <row r="34" spans="1:14" s="3" customFormat="1" ht="18" customHeight="1" x14ac:dyDescent="0.3">
      <c r="A34" s="73">
        <v>44013.207638888889</v>
      </c>
      <c r="B34" s="54">
        <v>24.1</v>
      </c>
      <c r="C34" s="44">
        <f t="shared" si="0"/>
        <v>257.03957827688663</v>
      </c>
      <c r="D34" s="54">
        <v>20</v>
      </c>
      <c r="E34" s="54">
        <v>26.9</v>
      </c>
      <c r="F34" s="54">
        <v>30.5</v>
      </c>
      <c r="G34" s="54">
        <v>17.899999999999999</v>
      </c>
      <c r="H34" s="54">
        <v>99</v>
      </c>
      <c r="I34" s="54">
        <v>4.7</v>
      </c>
      <c r="J34" s="55" t="s">
        <v>226</v>
      </c>
      <c r="K34" s="72">
        <v>3.1</v>
      </c>
      <c r="L34" s="54">
        <v>649.5</v>
      </c>
      <c r="M34" s="58" t="s">
        <v>235</v>
      </c>
      <c r="N34" s="51"/>
    </row>
    <row r="35" spans="1:14" s="3" customFormat="1" ht="18" customHeight="1" x14ac:dyDescent="0.3">
      <c r="A35" s="73">
        <v>44013.218056018515</v>
      </c>
      <c r="B35" s="54">
        <v>29.2</v>
      </c>
      <c r="C35" s="44">
        <f t="shared" ref="C35:C42" si="1">POWER(10,0.1*B35)</f>
        <v>831.7637711026714</v>
      </c>
      <c r="D35" s="54">
        <v>22.1</v>
      </c>
      <c r="E35" s="54">
        <v>32.299999999999997</v>
      </c>
      <c r="F35" s="54">
        <v>37</v>
      </c>
      <c r="G35" s="54">
        <v>20.399999999999999</v>
      </c>
      <c r="H35" s="54">
        <v>99</v>
      </c>
      <c r="I35" s="54">
        <v>4.8</v>
      </c>
      <c r="J35" s="55" t="s">
        <v>227</v>
      </c>
      <c r="K35" s="72">
        <v>3.4</v>
      </c>
      <c r="L35" s="54">
        <v>649.70000000000005</v>
      </c>
      <c r="M35" s="58" t="s">
        <v>235</v>
      </c>
      <c r="N35" s="51"/>
    </row>
    <row r="36" spans="1:14" s="3" customFormat="1" ht="18" customHeight="1" x14ac:dyDescent="0.3">
      <c r="A36" s="73">
        <v>44013.228472743052</v>
      </c>
      <c r="B36" s="54">
        <v>32.200000000000003</v>
      </c>
      <c r="C36" s="44">
        <f t="shared" si="1"/>
        <v>1659.5869074375642</v>
      </c>
      <c r="D36" s="54">
        <v>24.5</v>
      </c>
      <c r="E36" s="54">
        <v>36.6</v>
      </c>
      <c r="F36" s="54">
        <v>40.9</v>
      </c>
      <c r="G36" s="54">
        <v>22.5</v>
      </c>
      <c r="H36" s="54">
        <v>99</v>
      </c>
      <c r="I36" s="54">
        <v>4.9000000000000004</v>
      </c>
      <c r="J36" s="55" t="s">
        <v>226</v>
      </c>
      <c r="K36" s="72">
        <v>3.1</v>
      </c>
      <c r="L36" s="54">
        <v>649.70000000000005</v>
      </c>
      <c r="M36" s="58" t="s">
        <v>235</v>
      </c>
      <c r="N36" s="51"/>
    </row>
    <row r="37" spans="1:14" s="3" customFormat="1" ht="18" customHeight="1" x14ac:dyDescent="0.3">
      <c r="A37" s="73">
        <v>44013.23888946759</v>
      </c>
      <c r="B37" s="54">
        <v>28.5</v>
      </c>
      <c r="C37" s="44">
        <f t="shared" si="1"/>
        <v>707.94578438413873</v>
      </c>
      <c r="D37" s="54">
        <v>20</v>
      </c>
      <c r="E37" s="54">
        <v>31.9</v>
      </c>
      <c r="F37" s="54">
        <v>34.9</v>
      </c>
      <c r="G37" s="54">
        <v>19</v>
      </c>
      <c r="H37" s="54">
        <v>99</v>
      </c>
      <c r="I37" s="54">
        <v>4.9000000000000004</v>
      </c>
      <c r="J37" s="55" t="s">
        <v>226</v>
      </c>
      <c r="K37" s="72">
        <v>3.1</v>
      </c>
      <c r="L37" s="54">
        <v>649.9</v>
      </c>
      <c r="M37" s="58" t="s">
        <v>235</v>
      </c>
      <c r="N37" s="51"/>
    </row>
    <row r="38" spans="1:14" s="3" customFormat="1" ht="18" customHeight="1" x14ac:dyDescent="0.3">
      <c r="A38" s="73">
        <v>44013.249306192127</v>
      </c>
      <c r="B38" s="54">
        <v>23.1</v>
      </c>
      <c r="C38" s="44">
        <f t="shared" si="1"/>
        <v>204.17379446695315</v>
      </c>
      <c r="D38" s="54">
        <v>21.1</v>
      </c>
      <c r="E38" s="54">
        <v>24.7</v>
      </c>
      <c r="F38" s="54">
        <v>26.3</v>
      </c>
      <c r="G38" s="54">
        <v>19.899999999999999</v>
      </c>
      <c r="H38" s="54">
        <v>99</v>
      </c>
      <c r="I38" s="54">
        <v>4.7</v>
      </c>
      <c r="J38" s="55" t="s">
        <v>262</v>
      </c>
      <c r="K38" s="72">
        <v>4.0999999999999996</v>
      </c>
      <c r="L38" s="54">
        <v>649.79999999999995</v>
      </c>
      <c r="M38" s="58" t="s">
        <v>235</v>
      </c>
      <c r="N38" s="51"/>
    </row>
    <row r="39" spans="1:14" s="3" customFormat="1" ht="18" customHeight="1" x14ac:dyDescent="0.3">
      <c r="A39" s="73">
        <v>44013.259722916664</v>
      </c>
      <c r="B39" s="54">
        <v>37.1</v>
      </c>
      <c r="C39" s="44">
        <f t="shared" si="1"/>
        <v>5128.613839913658</v>
      </c>
      <c r="D39" s="54">
        <v>23</v>
      </c>
      <c r="E39" s="54">
        <v>43</v>
      </c>
      <c r="F39" s="54">
        <v>48.8</v>
      </c>
      <c r="G39" s="54">
        <v>21.2</v>
      </c>
      <c r="H39" s="54">
        <v>99</v>
      </c>
      <c r="I39" s="54">
        <v>4.8</v>
      </c>
      <c r="J39" s="55" t="s">
        <v>226</v>
      </c>
      <c r="K39" s="72">
        <v>2</v>
      </c>
      <c r="L39" s="54">
        <v>650</v>
      </c>
      <c r="M39" s="58" t="s">
        <v>235</v>
      </c>
      <c r="N39" s="51"/>
    </row>
    <row r="40" spans="1:14" s="3" customFormat="1" ht="18" customHeight="1" x14ac:dyDescent="0.3">
      <c r="A40" s="73">
        <v>44013.270139641201</v>
      </c>
      <c r="B40" s="54">
        <v>24.2</v>
      </c>
      <c r="C40" s="44">
        <f t="shared" si="1"/>
        <v>263.02679918953817</v>
      </c>
      <c r="D40" s="54">
        <v>18.899999999999999</v>
      </c>
      <c r="E40" s="54">
        <v>27.9</v>
      </c>
      <c r="F40" s="54">
        <v>31.3</v>
      </c>
      <c r="G40" s="54">
        <v>17.2</v>
      </c>
      <c r="H40" s="54">
        <v>99</v>
      </c>
      <c r="I40" s="54">
        <v>4.9000000000000004</v>
      </c>
      <c r="J40" s="55" t="s">
        <v>226</v>
      </c>
      <c r="K40" s="72">
        <v>2.4</v>
      </c>
      <c r="L40" s="54">
        <v>650.1</v>
      </c>
      <c r="M40" s="58" t="s">
        <v>235</v>
      </c>
      <c r="N40" s="51"/>
    </row>
    <row r="41" spans="1:14" s="3" customFormat="1" ht="18" customHeight="1" x14ac:dyDescent="0.3">
      <c r="A41" s="73">
        <v>44013.280556365738</v>
      </c>
      <c r="B41" s="54">
        <v>33</v>
      </c>
      <c r="C41" s="44">
        <f t="shared" si="1"/>
        <v>1995.2623149688823</v>
      </c>
      <c r="D41" s="54">
        <v>27.2</v>
      </c>
      <c r="E41" s="54">
        <v>37.4</v>
      </c>
      <c r="F41" s="54">
        <v>39.5</v>
      </c>
      <c r="G41" s="54">
        <v>22.2</v>
      </c>
      <c r="H41" s="54">
        <v>99</v>
      </c>
      <c r="I41" s="54">
        <v>5</v>
      </c>
      <c r="J41" s="55" t="s">
        <v>226</v>
      </c>
      <c r="K41" s="72">
        <v>2.7</v>
      </c>
      <c r="L41" s="54">
        <v>650.20000000000005</v>
      </c>
      <c r="M41" s="58" t="s">
        <v>235</v>
      </c>
      <c r="N41" s="51"/>
    </row>
    <row r="42" spans="1:14" s="3" customFormat="1" ht="18" customHeight="1" x14ac:dyDescent="0.3">
      <c r="A42" s="73">
        <v>44013.290973090276</v>
      </c>
      <c r="B42" s="54">
        <v>29.1</v>
      </c>
      <c r="C42" s="44">
        <f t="shared" si="1"/>
        <v>812.83051616409978</v>
      </c>
      <c r="D42" s="54">
        <v>20.2</v>
      </c>
      <c r="E42" s="54">
        <v>34.200000000000003</v>
      </c>
      <c r="F42" s="54">
        <v>37.1</v>
      </c>
      <c r="G42" s="54">
        <v>18.600000000000001</v>
      </c>
      <c r="H42" s="54">
        <v>99</v>
      </c>
      <c r="I42" s="54">
        <v>4.9000000000000004</v>
      </c>
      <c r="J42" s="55" t="s">
        <v>226</v>
      </c>
      <c r="K42" s="72">
        <v>3.4</v>
      </c>
      <c r="L42" s="54">
        <v>650.4</v>
      </c>
      <c r="M42" s="58" t="s">
        <v>235</v>
      </c>
      <c r="N42" s="51"/>
    </row>
    <row r="43" spans="1:14" ht="45" x14ac:dyDescent="0.25">
      <c r="A43" s="53"/>
      <c r="B43" s="52" t="s">
        <v>2</v>
      </c>
      <c r="C43" s="57">
        <f>10*LOG10(AVERAGE(C4:C42))</f>
        <v>31.997103654179931</v>
      </c>
    </row>
    <row r="44" spans="1:14" x14ac:dyDescent="0.25">
      <c r="A44" s="53"/>
    </row>
  </sheetData>
  <protectedRanges>
    <protectedRange sqref="B2:C2" name="DATOS_4_1"/>
    <protectedRange sqref="K2:L2" name="DATOS_5_2_1"/>
  </protectedRanges>
  <mergeCells count="1">
    <mergeCell ref="A1:M1"/>
  </mergeCells>
  <pageMargins left="0.7" right="0.7" top="0.75" bottom="0.75" header="0.3" footer="0.3"/>
  <pageSetup paperSize="9" orientation="portrait" r:id="rId1"/>
  <headerFooter>
    <oddFooter>&amp;LRE-RU-01-Cal&amp;R09/06/2015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17"/>
  <sheetViews>
    <sheetView zoomScaleNormal="100" workbookViewId="0">
      <selection activeCell="G10" sqref="G10"/>
    </sheetView>
  </sheetViews>
  <sheetFormatPr baseColWidth="10" defaultColWidth="11.42578125" defaultRowHeight="15" x14ac:dyDescent="0.25"/>
  <cols>
    <col min="1" max="1" width="5.7109375" style="7" customWidth="1"/>
    <col min="2" max="2" width="11.42578125" style="7" customWidth="1"/>
    <col min="3" max="3" width="11.42578125" style="7"/>
    <col min="4" max="4" width="14.42578125" style="7" customWidth="1"/>
    <col min="5" max="5" width="11.42578125" style="7"/>
    <col min="6" max="6" width="24.42578125" style="7" bestFit="1" customWidth="1"/>
    <col min="7" max="7" width="14.140625" style="7" customWidth="1"/>
    <col min="8" max="8" width="12.7109375" style="7" customWidth="1"/>
    <col min="9" max="9" width="20" style="7" bestFit="1" customWidth="1"/>
    <col min="10" max="10" width="15.85546875" style="7" customWidth="1"/>
    <col min="11" max="11" width="6.28515625" style="7" customWidth="1"/>
    <col min="12" max="16384" width="11.42578125" style="7"/>
  </cols>
  <sheetData>
    <row r="1" spans="2:13" x14ac:dyDescent="0.25">
      <c r="B1" s="283" t="s">
        <v>3</v>
      </c>
      <c r="C1" s="284"/>
      <c r="D1" s="284"/>
      <c r="E1" s="284"/>
      <c r="F1" s="284"/>
      <c r="G1" s="284"/>
      <c r="H1" s="284"/>
      <c r="I1" s="284"/>
      <c r="J1" s="284"/>
      <c r="K1" s="284"/>
      <c r="L1" s="284"/>
      <c r="M1" s="284"/>
    </row>
    <row r="2" spans="2:13" x14ac:dyDescent="0.25">
      <c r="B2" s="284"/>
      <c r="C2" s="284"/>
      <c r="D2" s="284"/>
      <c r="E2" s="284"/>
      <c r="F2" s="284"/>
      <c r="G2" s="284"/>
      <c r="H2" s="284"/>
      <c r="I2" s="284"/>
      <c r="J2" s="284"/>
      <c r="K2" s="284"/>
      <c r="L2" s="284"/>
      <c r="M2" s="284"/>
    </row>
    <row r="3" spans="2:13" ht="23.25" x14ac:dyDescent="0.25">
      <c r="B3" s="8"/>
      <c r="C3" s="8"/>
      <c r="D3" s="8"/>
      <c r="E3" s="8"/>
      <c r="F3" s="8"/>
      <c r="G3" s="8"/>
      <c r="H3" s="8"/>
      <c r="I3" s="8"/>
      <c r="J3" s="8"/>
      <c r="K3" s="8"/>
      <c r="L3" s="8"/>
      <c r="M3" s="8"/>
    </row>
    <row r="4" spans="2:13" ht="26.25" x14ac:dyDescent="0.4">
      <c r="B4" s="285" t="s">
        <v>4</v>
      </c>
      <c r="C4" s="285"/>
      <c r="D4" s="285" t="s">
        <v>5</v>
      </c>
      <c r="E4" s="285"/>
      <c r="F4" s="285" t="s">
        <v>6</v>
      </c>
      <c r="G4" s="285"/>
      <c r="H4" s="285" t="s">
        <v>7</v>
      </c>
      <c r="I4" s="285"/>
      <c r="J4" s="285" t="s">
        <v>8</v>
      </c>
      <c r="K4" s="285"/>
      <c r="L4" s="286" t="s">
        <v>9</v>
      </c>
      <c r="M4" s="285"/>
    </row>
    <row r="5" spans="2:13" ht="25.5" customHeight="1" x14ac:dyDescent="0.25">
      <c r="B5" s="9">
        <f>C6</f>
        <v>1.5</v>
      </c>
      <c r="C5" s="10" t="s">
        <v>1</v>
      </c>
      <c r="D5" s="11">
        <v>0</v>
      </c>
      <c r="E5" s="12" t="s">
        <v>1</v>
      </c>
      <c r="F5" s="11">
        <v>0</v>
      </c>
      <c r="G5" s="12" t="s">
        <v>1</v>
      </c>
      <c r="H5" s="11">
        <f>I10</f>
        <v>0</v>
      </c>
      <c r="I5" s="13" t="s">
        <v>1</v>
      </c>
      <c r="J5" s="297">
        <f>SQRT((B5^2)+(D5^2)+(F5^2)+(H5^2))</f>
        <v>1.5</v>
      </c>
      <c r="K5" s="300" t="s">
        <v>1</v>
      </c>
      <c r="L5" s="11">
        <f>M6*M9</f>
        <v>3</v>
      </c>
      <c r="M5" s="12" t="s">
        <v>1</v>
      </c>
    </row>
    <row r="6" spans="2:13" ht="18.75" customHeight="1" x14ac:dyDescent="0.25">
      <c r="B6" s="287" t="s">
        <v>10</v>
      </c>
      <c r="C6" s="145">
        <v>1.5</v>
      </c>
      <c r="D6" s="287" t="s">
        <v>11</v>
      </c>
      <c r="E6" s="288">
        <v>0</v>
      </c>
      <c r="F6" s="14" t="s">
        <v>12</v>
      </c>
      <c r="G6" s="15">
        <v>0</v>
      </c>
      <c r="H6" s="289" t="s">
        <v>13</v>
      </c>
      <c r="I6" s="294">
        <v>0</v>
      </c>
      <c r="J6" s="298"/>
      <c r="K6" s="301"/>
      <c r="L6" s="291" t="s">
        <v>14</v>
      </c>
      <c r="M6" s="288">
        <f>J5</f>
        <v>1.5</v>
      </c>
    </row>
    <row r="7" spans="2:13" ht="15.75" customHeight="1" x14ac:dyDescent="0.25">
      <c r="B7" s="287"/>
      <c r="C7" s="145"/>
      <c r="D7" s="287"/>
      <c r="E7" s="145"/>
      <c r="F7" s="14" t="s">
        <v>15</v>
      </c>
      <c r="G7" s="15">
        <v>0.5</v>
      </c>
      <c r="H7" s="290"/>
      <c r="I7" s="294"/>
      <c r="J7" s="298"/>
      <c r="K7" s="301"/>
      <c r="L7" s="291"/>
      <c r="M7" s="288"/>
    </row>
    <row r="8" spans="2:13" ht="15.75" customHeight="1" x14ac:dyDescent="0.25">
      <c r="B8" s="287"/>
      <c r="C8" s="145"/>
      <c r="D8" s="287"/>
      <c r="E8" s="145"/>
      <c r="G8" s="16"/>
      <c r="H8" s="292" t="s">
        <v>16</v>
      </c>
      <c r="I8" s="294">
        <v>0</v>
      </c>
      <c r="J8" s="298"/>
      <c r="K8" s="301"/>
      <c r="L8" s="291"/>
      <c r="M8" s="288"/>
    </row>
    <row r="9" spans="2:13" ht="15.75" customHeight="1" x14ac:dyDescent="0.25">
      <c r="B9" s="287"/>
      <c r="C9" s="145"/>
      <c r="D9" s="287" t="s">
        <v>17</v>
      </c>
      <c r="E9" s="145">
        <v>5</v>
      </c>
      <c r="F9" s="14" t="s">
        <v>18</v>
      </c>
      <c r="G9" s="15">
        <v>0</v>
      </c>
      <c r="H9" s="293"/>
      <c r="I9" s="294"/>
      <c r="J9" s="298"/>
      <c r="K9" s="301"/>
      <c r="L9" s="287" t="s">
        <v>19</v>
      </c>
      <c r="M9" s="145">
        <v>2</v>
      </c>
    </row>
    <row r="10" spans="2:13" ht="15.75" customHeight="1" x14ac:dyDescent="0.25">
      <c r="B10" s="287"/>
      <c r="C10" s="145"/>
      <c r="D10" s="287"/>
      <c r="E10" s="145"/>
      <c r="F10" s="14" t="s">
        <v>20</v>
      </c>
      <c r="G10" s="15">
        <f>1+(G9/400)</f>
        <v>1</v>
      </c>
      <c r="H10" s="295" t="s">
        <v>21</v>
      </c>
      <c r="I10" s="296">
        <f>SQRT(ABS(I6^2-I8^2))</f>
        <v>0</v>
      </c>
      <c r="J10" s="298"/>
      <c r="K10" s="301"/>
      <c r="L10" s="287"/>
      <c r="M10" s="145"/>
    </row>
    <row r="11" spans="2:13" ht="15.75" customHeight="1" x14ac:dyDescent="0.25">
      <c r="B11" s="287"/>
      <c r="C11" s="145"/>
      <c r="D11" s="287"/>
      <c r="E11" s="145"/>
      <c r="F11" s="5" t="s">
        <v>22</v>
      </c>
      <c r="G11" s="6">
        <v>1</v>
      </c>
      <c r="H11" s="295"/>
      <c r="I11" s="296"/>
      <c r="J11" s="299"/>
      <c r="K11" s="302"/>
      <c r="L11" s="287"/>
      <c r="M11" s="145"/>
    </row>
    <row r="14" spans="2:13" x14ac:dyDescent="0.25">
      <c r="L14" s="30" t="s">
        <v>94</v>
      </c>
      <c r="M14" s="31">
        <v>0.2</v>
      </c>
    </row>
    <row r="15" spans="2:13" x14ac:dyDescent="0.25">
      <c r="L15" s="30" t="s">
        <v>95</v>
      </c>
      <c r="M15" s="31">
        <v>0.1</v>
      </c>
    </row>
    <row r="16" spans="2:13" x14ac:dyDescent="0.25">
      <c r="L16" s="30" t="s">
        <v>96</v>
      </c>
      <c r="M16" s="31">
        <v>25</v>
      </c>
    </row>
    <row r="17" spans="12:13" x14ac:dyDescent="0.25">
      <c r="L17" s="32" t="s">
        <v>97</v>
      </c>
      <c r="M17" s="33">
        <f>+(M14+M15)/M16</f>
        <v>1.2000000000000002E-2</v>
      </c>
    </row>
  </sheetData>
  <mergeCells count="25">
    <mergeCell ref="L6:L8"/>
    <mergeCell ref="M6:M8"/>
    <mergeCell ref="H8:H9"/>
    <mergeCell ref="I8:I9"/>
    <mergeCell ref="D9:D11"/>
    <mergeCell ref="E9:E11"/>
    <mergeCell ref="L9:L11"/>
    <mergeCell ref="M9:M11"/>
    <mergeCell ref="H10:H11"/>
    <mergeCell ref="I10:I11"/>
    <mergeCell ref="J5:J11"/>
    <mergeCell ref="K5:K11"/>
    <mergeCell ref="I6:I7"/>
    <mergeCell ref="B6:B11"/>
    <mergeCell ref="C6:C11"/>
    <mergeCell ref="D6:D8"/>
    <mergeCell ref="E6:E8"/>
    <mergeCell ref="H6:H7"/>
    <mergeCell ref="B1:M2"/>
    <mergeCell ref="B4:C4"/>
    <mergeCell ref="D4:E4"/>
    <mergeCell ref="F4:G4"/>
    <mergeCell ref="H4:I4"/>
    <mergeCell ref="J4:K4"/>
    <mergeCell ref="L4:M4"/>
  </mergeCells>
  <pageMargins left="0.7" right="0.7" top="0.75" bottom="0.75" header="0.3" footer="0.3"/>
  <pageSetup paperSize="9" orientation="portrait" horizontalDpi="0" verticalDpi="0" r:id="rId1"/>
  <headerFooter>
    <oddFooter>&amp;LRE-RU-01-Cal&amp;R09/06/2015</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1BB5D8ED0DB9241B24A6AA500322B9B" ma:contentTypeVersion="12" ma:contentTypeDescription="Crear nuevo documento." ma:contentTypeScope="" ma:versionID="97e72632e9fee66ab32cdb08ee166749">
  <xsd:schema xmlns:xsd="http://www.w3.org/2001/XMLSchema" xmlns:xs="http://www.w3.org/2001/XMLSchema" xmlns:p="http://schemas.microsoft.com/office/2006/metadata/properties" xmlns:ns2="73ccf1bc-3a3a-4a45-bb94-2b5b246307c0" xmlns:ns3="a9c7ffd5-6382-432e-a65f-a82b4f7d203f" targetNamespace="http://schemas.microsoft.com/office/2006/metadata/properties" ma:root="true" ma:fieldsID="97df0e050a513395a4bdd619c99d2c8d" ns2:_="" ns3:_="">
    <xsd:import namespace="73ccf1bc-3a3a-4a45-bb94-2b5b246307c0"/>
    <xsd:import namespace="a9c7ffd5-6382-432e-a65f-a82b4f7d203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ccf1bc-3a3a-4a45-bb94-2b5b246307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c7ffd5-6382-432e-a65f-a82b4f7d203f"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49F30D-2393-4754-A762-AB22E5CB0AB4}"/>
</file>

<file path=customXml/itemProps2.xml><?xml version="1.0" encoding="utf-8"?>
<ds:datastoreItem xmlns:ds="http://schemas.openxmlformats.org/officeDocument/2006/customXml" ds:itemID="{8EE85E73-F51E-4FD5-9E6D-49151741D10F}"/>
</file>

<file path=customXml/itemProps3.xml><?xml version="1.0" encoding="utf-8"?>
<ds:datastoreItem xmlns:ds="http://schemas.openxmlformats.org/officeDocument/2006/customXml" ds:itemID="{8E57C41A-DC3F-4C86-90BF-12C54F7EF2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Registro de campo</vt:lpstr>
      <vt:lpstr>Seleccionables</vt:lpstr>
      <vt:lpstr>Cálculos diurno </vt:lpstr>
      <vt:lpstr>Cálculos nocturno</vt:lpstr>
      <vt:lpstr>Incertidumbre</vt:lpstr>
      <vt:lpstr>'Registro de campo'!Área_de_impresión</vt:lpstr>
      <vt:lpstr>'Registro de campo'!Títulos_a_imprimir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aula</dc:creator>
  <cp:lastModifiedBy>Rosa Baroja</cp:lastModifiedBy>
  <cp:lastPrinted>2020-07-15T00:38:30Z</cp:lastPrinted>
  <dcterms:created xsi:type="dcterms:W3CDTF">2015-04-16T17:17:32Z</dcterms:created>
  <dcterms:modified xsi:type="dcterms:W3CDTF">2020-07-15T01:00:55Z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0x010100D1BB5D8ED0DB9241B24A6AA500322B9B</vt:lpwstr>
  </property>
  <property fmtid="{D5CDD505-2E9C-101B-9397-08002B2CF9AE}" pid="3" name="Order">
    <vt:r8>14500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ies>
</file>